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860" activeTab="0"/>
  </bookViews>
  <sheets>
    <sheet name="Overview" sheetId="1" r:id="rId1"/>
    <sheet name="Detail" sheetId="2" r:id="rId2"/>
    <sheet name="overall club" sheetId="3" r:id="rId3"/>
    <sheet name="section club" sheetId="4" r:id="rId4"/>
    <sheet name="overall R=4.5" sheetId="5" r:id="rId5"/>
    <sheet name="section R=4.5" sheetId="6" r:id="rId6"/>
  </sheets>
  <definedNames/>
  <calcPr fullCalcOnLoad="1"/>
</workbook>
</file>

<file path=xl/sharedStrings.xml><?xml version="1.0" encoding="utf-8"?>
<sst xmlns="http://schemas.openxmlformats.org/spreadsheetml/2006/main" count="510" uniqueCount="174">
  <si>
    <t>Comparison of Club vs Tournament Awards</t>
  </si>
  <si>
    <t>Fewer than 15 tables</t>
  </si>
  <si>
    <t># Tables</t>
  </si>
  <si>
    <t>1st overall</t>
  </si>
  <si>
    <t>total awards</t>
  </si>
  <si>
    <t>avg per player</t>
  </si>
  <si>
    <t>Tournament Present</t>
  </si>
  <si>
    <t>Tournament Proposed</t>
  </si>
  <si>
    <t>proposed</t>
  </si>
  <si>
    <t>present B=(n+10)/60 for n &lt;=60</t>
  </si>
  <si>
    <t>B=n/30 for n&lt;=10</t>
  </si>
  <si>
    <t>B=(n+10)/60 for n&gt;=10</t>
  </si>
  <si>
    <t xml:space="preserve">    </t>
  </si>
  <si>
    <t>and n&lt;=60</t>
  </si>
  <si>
    <t>Howell</t>
  </si>
  <si>
    <t>1st</t>
  </si>
  <si>
    <t>Club Awards</t>
  </si>
  <si>
    <t>Percentages</t>
  </si>
  <si>
    <t>cl/trn-pres</t>
  </si>
  <si>
    <t>cl/trn-prop</t>
  </si>
  <si>
    <t>Mitchell</t>
  </si>
  <si>
    <t>In computing total awards, it was assumed each overall award was given to the highest place in section still available.  Thus the total award is the minimum possible</t>
  </si>
  <si>
    <t>Details of Proposal to have club games a tournament with R factor =4</t>
  </si>
  <si>
    <t xml:space="preserve">  </t>
  </si>
  <si>
    <t>also with B factor = Tables/30 for Tables &lt;10</t>
  </si>
  <si>
    <t>T</t>
  </si>
  <si>
    <t>overall awards</t>
  </si>
  <si>
    <t>section awards</t>
  </si>
  <si>
    <t>Tournaments now</t>
  </si>
  <si>
    <t>movement</t>
  </si>
  <si>
    <t>2.17,1.63</t>
  </si>
  <si>
    <t>It is assumed that the overall awards replace the highest possible section awards</t>
  </si>
  <si>
    <t>x</t>
  </si>
  <si>
    <t>Tournaments - proposed</t>
  </si>
  <si>
    <t>Clubs now</t>
  </si>
  <si>
    <t>Clubs proposed</t>
  </si>
  <si>
    <t>1,.75</t>
  </si>
  <si>
    <t>1,.7</t>
  </si>
  <si>
    <t>.6,.42</t>
  </si>
  <si>
    <t>.4,.3</t>
  </si>
  <si>
    <t>.4,.28</t>
  </si>
  <si>
    <t>2.33,1.75,1.31</t>
  </si>
  <si>
    <t>1.17,.82</t>
  </si>
  <si>
    <t>For Howell movements, there is only one set of section awards</t>
  </si>
  <si>
    <t>For Mitchell movements,there are two per section.</t>
  </si>
  <si>
    <t>1.33,1.,75</t>
  </si>
  <si>
    <t>1.33,1,.75</t>
  </si>
  <si>
    <t>.67,.47</t>
  </si>
  <si>
    <t>.27,.19</t>
  </si>
  <si>
    <t>.53,.4,.3</t>
  </si>
  <si>
    <t>.8,.56..4</t>
  </si>
  <si>
    <t>1.5,1.05,.75</t>
  </si>
  <si>
    <t>1.33,.93,.67</t>
  </si>
  <si>
    <t>.53,.37,.27</t>
  </si>
  <si>
    <t>2.5,1.88,1.41,1.06</t>
  </si>
  <si>
    <t>1.25,.88</t>
  </si>
  <si>
    <t>1.67,1.17..84,.58</t>
  </si>
  <si>
    <t>.5,.35</t>
  </si>
  <si>
    <t>1.67,1.25,.96,.72</t>
  </si>
  <si>
    <t>1.67.1.17,.84,.58</t>
  </si>
  <si>
    <t>.84,.58</t>
  </si>
  <si>
    <t>.67,.5,.38,.29</t>
  </si>
  <si>
    <t>.34,.24</t>
  </si>
  <si>
    <t>.67,..47,.34,.23</t>
  </si>
  <si>
    <t>.7,.49,.35</t>
  </si>
  <si>
    <t>.8,.6,.45,.33</t>
  </si>
  <si>
    <t>.74,.52,.37,.26,.15</t>
  </si>
  <si>
    <t>.47,.33,.24</t>
  </si>
  <si>
    <t>.8,.56,.4,.28,.16,.13</t>
  </si>
  <si>
    <t>.8,.56,.4</t>
  </si>
  <si>
    <t>1.07,.8,.6,.45,.33</t>
  </si>
  <si>
    <t>.93,.7,.53,.4,.3</t>
  </si>
  <si>
    <t>.54,.38,.27</t>
  </si>
  <si>
    <t>1.2,.84..6,.3,.24</t>
  </si>
  <si>
    <t>1.4,.98,.7,.49,.28,.23</t>
  </si>
  <si>
    <t>.9,.63,.45,.32</t>
  </si>
  <si>
    <t>1.2,.9,.68,.51,.38</t>
  </si>
  <si>
    <t>.6,.42,.3,.21</t>
  </si>
  <si>
    <t>1,.7,.5,.35</t>
  </si>
  <si>
    <t>1.33,1,.75,.56,.42</t>
  </si>
  <si>
    <t>.67,.47,.34,.23</t>
  </si>
  <si>
    <t>1.1,.77,.55,.39</t>
  </si>
  <si>
    <t>1.4,1.05,.79,.59,.44</t>
  </si>
  <si>
    <t>.7,.49,.35,.25</t>
  </si>
  <si>
    <t>2,1.5,1.13,.85,.64,.48</t>
  </si>
  <si>
    <t>2.67,2,1.5,1.13</t>
  </si>
  <si>
    <t>1.84,1.29,.92,.64,.37</t>
  </si>
  <si>
    <t>1.34,.94</t>
  </si>
  <si>
    <t>2,1.5,1.13,.85</t>
  </si>
  <si>
    <t>%pres.</t>
  </si>
  <si>
    <t>total</t>
  </si>
  <si>
    <t>1.2,.84,.6,.42,.24</t>
  </si>
  <si>
    <t>1.3,.91,.65,.46,.26</t>
  </si>
  <si>
    <t>1.5,1.05,.75,.53,.3,.25</t>
  </si>
  <si>
    <t>1.5,1.05,.75,.53,.3,.25,.21</t>
  </si>
  <si>
    <t>1.6,1.2,.9,.63,.47,.35</t>
  </si>
  <si>
    <t>1.73,1.3,.98,.74,.56,.42</t>
  </si>
  <si>
    <t>.87,.61,.44,.31,.17,.15</t>
  </si>
  <si>
    <t>1.47,1.1,.83,.62,.47,.35</t>
  </si>
  <si>
    <t>1.53,1.15,.84,.63,.47,.35</t>
  </si>
  <si>
    <t>.77,.54,.39,.27,.15</t>
  </si>
  <si>
    <t>1.67,1.25,.94,.71,.53,.4</t>
  </si>
  <si>
    <t>.84,.59,.42,.29,.17,.14</t>
  </si>
  <si>
    <t>1.7,1.28,.96,.72,.54,.41</t>
  </si>
  <si>
    <t>1.8,1.35,1.01,.76,.57,.43</t>
  </si>
  <si>
    <t>.9,.63,.45,.31,.18,.15,.13</t>
  </si>
  <si>
    <t>1.87,1.4,1.05,.79,.59,.44</t>
  </si>
  <si>
    <t>1.9,1.43,1.07,.80,.60,.45</t>
  </si>
  <si>
    <t>1/2above,1/2below</t>
  </si>
  <si>
    <t>1.93,1.45,1.09,.82,.62,.47</t>
  </si>
  <si>
    <t>2.2,1.64,1.24,.93,.7,.53</t>
  </si>
  <si>
    <t>2 15s</t>
  </si>
  <si>
    <t>3 10s</t>
  </si>
  <si>
    <t>3 14s</t>
  </si>
  <si>
    <t>2.5,1.88,1.41,1.05,.79,.59</t>
  </si>
  <si>
    <t>2.1,1.58,1.19,.89,.67,.5</t>
  </si>
  <si>
    <t>2.3,1.73,1.3,.98,.74,.56</t>
  </si>
  <si>
    <t>2.4,1.8,1.35,1.01,.76,.57</t>
  </si>
  <si>
    <t>2.07,1.54,1.16,.87,.65,.49</t>
  </si>
  <si>
    <t>2.13,1.6,1.2,.9,.68,.51</t>
  </si>
  <si>
    <t>2.27,1.7,1.28,.96,.72,.54</t>
  </si>
  <si>
    <t>2.2,1.65,1.24,.93,.7,.53</t>
  </si>
  <si>
    <t>2.33,1.75,1.31,.98,.75,.56</t>
  </si>
  <si>
    <t>3.47,2.6,1.95,1.46,1.1,.83</t>
  </si>
  <si>
    <t>2.67,2,1.5,1.13,.85,.64</t>
  </si>
  <si>
    <t>2.83,2.13,1.6,1.2,.9</t>
  </si>
  <si>
    <t>1.42,.99,.71</t>
  </si>
  <si>
    <t>%pres</t>
  </si>
  <si>
    <t>2,1.4,1,.7,.4,.33</t>
  </si>
  <si>
    <t>1.33,.93</t>
  </si>
  <si>
    <t>2.33,1.75,1.31,.98,.75</t>
  </si>
  <si>
    <t>1.17,.82,.59</t>
  </si>
  <si>
    <t>3,2.25,1.69,1.27,.95</t>
  </si>
  <si>
    <t>3.17,2.38,1.79,1.34,1.01</t>
  </si>
  <si>
    <t>1.5,1.05,.75,.53</t>
  </si>
  <si>
    <t>1.34,.94,.67</t>
  </si>
  <si>
    <t>2.67,2,1.5,1.13,.85</t>
  </si>
  <si>
    <t>1.59,1.11,.8,.56</t>
  </si>
  <si>
    <t>approximate</t>
  </si>
  <si>
    <t>It is assumed that one section is used for up to 17 tables, two as close to equal as possible later</t>
  </si>
  <si>
    <t>e.g, 1 7-table Howell pays 15% morethanan -table Mitchell</t>
  </si>
  <si>
    <t xml:space="preserve">it appears Howells award too many points right now; </t>
  </si>
  <si>
    <t>we actually give twice that number of points out.</t>
  </si>
  <si>
    <t>total points means the sum of all awards given.  Since 2 players get each award</t>
  </si>
  <si>
    <t>Overall awards for club games of 20+ boards with R=4</t>
  </si>
  <si>
    <t xml:space="preserve">2nd </t>
  </si>
  <si>
    <t>3rd</t>
  </si>
  <si>
    <t xml:space="preserve">4th </t>
  </si>
  <si>
    <t>5th</t>
  </si>
  <si>
    <t>6th</t>
  </si>
  <si>
    <t>7th</t>
  </si>
  <si>
    <t>Overall awards for club games of 12-17 boards with R=4</t>
  </si>
  <si>
    <t>Section Awards for Club Games of 20+ Boards with R=4</t>
  </si>
  <si>
    <t>Section Awards for Club Games of 12-17 Boards with R=4</t>
  </si>
  <si>
    <t>sect size</t>
  </si>
  <si>
    <t>8th</t>
  </si>
  <si>
    <t>9th</t>
  </si>
  <si>
    <t>10th</t>
  </si>
  <si>
    <t>1.6,1.2,.9,.68,.51,.38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</si>
  <si>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</si>
  <si>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</si>
  <si>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</si>
  <si>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</si>
  <si>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</si>
  <si>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</si>
  <si>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</si>
  <si>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</si>
  <si>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</si>
  <si>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18-48 assumes 2 sections scored together</t>
  </si>
  <si>
    <t>R=4.5</t>
  </si>
  <si>
    <t>Section Awards for Club Games of 20+ Boards with R=4.5</t>
  </si>
  <si>
    <t>Section Awards for Club Games of 12-17 Boards with R=4.5</t>
  </si>
  <si>
    <t>Overall awards for club games of 20+ boards with R=4.5</t>
  </si>
  <si>
    <t>Overall awards for club games of 12-17 boards with R=4.5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</si>
</sst>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[$-409]dddd\,\ mmmm\ dd\,\ yyyy"/>
    <numFmt numFmtId="167" formatCode="[$-409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/>
    </xf>
    <xf numFmtId="2" fontId="32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165" fontId="3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33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165" fontId="3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U27" sqref="U27"/>
    </sheetView>
  </sheetViews>
  <sheetFormatPr defaultColWidth="9.140625" defaultRowHeight="15"/>
  <cols>
    <col min="3" max="3" width="9.8515625" style="2" customWidth="1"/>
    <col min="4" max="4" width="11.28125" style="2" customWidth="1"/>
    <col min="5" max="5" width="13.140625" style="3" customWidth="1"/>
    <col min="7" max="7" width="10.140625" style="2" customWidth="1"/>
    <col min="8" max="8" width="11.57421875" style="2" customWidth="1"/>
    <col min="9" max="9" width="13.140625" style="3" customWidth="1"/>
    <col min="11" max="11" width="9.140625" style="2" customWidth="1"/>
    <col min="12" max="12" width="11.28125" style="2" customWidth="1"/>
    <col min="13" max="13" width="12.57421875" style="3" customWidth="1"/>
    <col min="15" max="15" width="10.00390625" style="2" customWidth="1"/>
    <col min="16" max="16" width="10.8515625" style="2" customWidth="1"/>
  </cols>
  <sheetData>
    <row r="1" ht="15">
      <c r="A1" t="s">
        <v>0</v>
      </c>
    </row>
    <row r="2" ht="15">
      <c r="A2" t="s">
        <v>1</v>
      </c>
    </row>
    <row r="3" spans="3:16" ht="15">
      <c r="C3" s="33" t="s">
        <v>6</v>
      </c>
      <c r="D3" s="33"/>
      <c r="E3" s="33"/>
      <c r="G3" s="33" t="s">
        <v>7</v>
      </c>
      <c r="H3" s="33"/>
      <c r="I3" s="33"/>
      <c r="K3" s="34" t="s">
        <v>16</v>
      </c>
      <c r="L3" s="34"/>
      <c r="M3" s="34"/>
      <c r="O3" s="34" t="s">
        <v>17</v>
      </c>
      <c r="P3" s="34"/>
    </row>
    <row r="4" spans="1:16" ht="15">
      <c r="A4" t="s">
        <v>2</v>
      </c>
      <c r="C4" s="2" t="s">
        <v>3</v>
      </c>
      <c r="D4" s="2" t="s">
        <v>4</v>
      </c>
      <c r="E4" s="3" t="s">
        <v>5</v>
      </c>
      <c r="G4" s="2" t="s">
        <v>3</v>
      </c>
      <c r="H4" s="2" t="s">
        <v>4</v>
      </c>
      <c r="I4" s="3" t="s">
        <v>5</v>
      </c>
      <c r="K4" s="2" t="s">
        <v>15</v>
      </c>
      <c r="L4" s="2" t="s">
        <v>4</v>
      </c>
      <c r="M4" s="3" t="s">
        <v>5</v>
      </c>
      <c r="O4" s="2" t="s">
        <v>18</v>
      </c>
      <c r="P4" s="2" t="s">
        <v>19</v>
      </c>
    </row>
    <row r="5" spans="1:16" ht="15">
      <c r="A5">
        <v>15</v>
      </c>
      <c r="C5" s="2">
        <f>(A5+10)/6</f>
        <v>4.166666666666667</v>
      </c>
      <c r="D5" s="2">
        <v>16.74</v>
      </c>
      <c r="E5" s="3">
        <f>D5/2/A5</f>
        <v>0.5579999999999999</v>
      </c>
      <c r="G5" s="2">
        <f aca="true" t="shared" si="0" ref="G5:G10">(A5+10)/6</f>
        <v>4.166666666666667</v>
      </c>
      <c r="H5" s="2">
        <v>16.74</v>
      </c>
      <c r="I5" s="3">
        <f>H5/2/A5</f>
        <v>0.5579999999999999</v>
      </c>
      <c r="K5" s="2">
        <f>A5/10</f>
        <v>1.5</v>
      </c>
      <c r="L5" s="2">
        <v>8.76</v>
      </c>
      <c r="M5" s="3">
        <f>L5/2/A5</f>
        <v>0.292</v>
      </c>
      <c r="O5" s="2">
        <f>L5*100/D5</f>
        <v>52.32974910394266</v>
      </c>
      <c r="P5" s="2">
        <f>L5*100/H5</f>
        <v>52.32974910394266</v>
      </c>
    </row>
    <row r="6" spans="1:16" ht="15">
      <c r="A6">
        <v>14</v>
      </c>
      <c r="C6" s="2">
        <f aca="true" t="shared" si="1" ref="C6:C19">(A6+10)/6</f>
        <v>4</v>
      </c>
      <c r="D6" s="2">
        <v>16.07</v>
      </c>
      <c r="E6" s="3">
        <f aca="true" t="shared" si="2" ref="E6:E19">D6/2/A6</f>
        <v>0.5739285714285715</v>
      </c>
      <c r="G6" s="2">
        <f t="shared" si="0"/>
        <v>4</v>
      </c>
      <c r="H6" s="2">
        <v>16.07</v>
      </c>
      <c r="I6" s="3">
        <f aca="true" t="shared" si="3" ref="I6:I19">H6/2/A6</f>
        <v>0.5739285714285715</v>
      </c>
      <c r="K6" s="2">
        <f aca="true" t="shared" si="4" ref="K6:K16">A6/10</f>
        <v>1.4</v>
      </c>
      <c r="L6" s="2">
        <v>8.16</v>
      </c>
      <c r="M6" s="3">
        <f aca="true" t="shared" si="5" ref="M6:M16">L6/2/A6</f>
        <v>0.2914285714285714</v>
      </c>
      <c r="O6" s="2">
        <f aca="true" t="shared" si="6" ref="O6:O19">L6*100/D6</f>
        <v>50.777846919726194</v>
      </c>
      <c r="P6" s="2">
        <f aca="true" t="shared" si="7" ref="P6:P19">L6*100/H6</f>
        <v>50.777846919726194</v>
      </c>
    </row>
    <row r="7" spans="1:16" ht="15">
      <c r="A7">
        <v>13</v>
      </c>
      <c r="C7" s="2">
        <f t="shared" si="1"/>
        <v>3.8333333333333335</v>
      </c>
      <c r="D7" s="2">
        <v>14.74</v>
      </c>
      <c r="E7" s="3">
        <f t="shared" si="2"/>
        <v>0.566923076923077</v>
      </c>
      <c r="G7" s="2">
        <f t="shared" si="0"/>
        <v>3.8333333333333335</v>
      </c>
      <c r="H7" s="2">
        <v>14.74</v>
      </c>
      <c r="I7" s="3">
        <f t="shared" si="3"/>
        <v>0.566923076923077</v>
      </c>
      <c r="K7" s="2">
        <f t="shared" si="4"/>
        <v>1.3</v>
      </c>
      <c r="L7" s="2">
        <v>7.08</v>
      </c>
      <c r="M7" s="3">
        <f t="shared" si="5"/>
        <v>0.2723076923076923</v>
      </c>
      <c r="O7" s="2">
        <f t="shared" si="6"/>
        <v>48.0325644504749</v>
      </c>
      <c r="P7" s="2">
        <f t="shared" si="7"/>
        <v>48.0325644504749</v>
      </c>
    </row>
    <row r="8" spans="1:16" ht="15">
      <c r="A8">
        <v>12</v>
      </c>
      <c r="C8" s="2">
        <f t="shared" si="1"/>
        <v>3.6666666666666665</v>
      </c>
      <c r="D8" s="2">
        <v>14.17</v>
      </c>
      <c r="E8" s="3">
        <f t="shared" si="2"/>
        <v>0.5904166666666667</v>
      </c>
      <c r="G8" s="2">
        <f t="shared" si="0"/>
        <v>3.6666666666666665</v>
      </c>
      <c r="H8" s="2">
        <v>14.17</v>
      </c>
      <c r="I8" s="3">
        <f t="shared" si="3"/>
        <v>0.5904166666666667</v>
      </c>
      <c r="K8" s="2">
        <f t="shared" si="4"/>
        <v>1.2</v>
      </c>
      <c r="L8" s="2">
        <v>6.6</v>
      </c>
      <c r="M8" s="3">
        <f t="shared" si="5"/>
        <v>0.27499999999999997</v>
      </c>
      <c r="O8" s="2">
        <f t="shared" si="6"/>
        <v>46.5772759350741</v>
      </c>
      <c r="P8" s="2">
        <f t="shared" si="7"/>
        <v>46.5772759350741</v>
      </c>
    </row>
    <row r="9" spans="1:16" ht="15">
      <c r="A9">
        <v>11</v>
      </c>
      <c r="C9" s="2">
        <f t="shared" si="1"/>
        <v>3.5</v>
      </c>
      <c r="D9" s="2">
        <v>12.81</v>
      </c>
      <c r="E9" s="3">
        <f t="shared" si="2"/>
        <v>0.5822727272727273</v>
      </c>
      <c r="G9" s="2">
        <f t="shared" si="0"/>
        <v>3.5</v>
      </c>
      <c r="H9" s="2">
        <v>12.81</v>
      </c>
      <c r="I9" s="3">
        <f t="shared" si="3"/>
        <v>0.5822727272727273</v>
      </c>
      <c r="K9" s="2">
        <f t="shared" si="4"/>
        <v>1.1</v>
      </c>
      <c r="L9" s="2">
        <v>5.62</v>
      </c>
      <c r="M9" s="3">
        <f t="shared" si="5"/>
        <v>0.25545454545454543</v>
      </c>
      <c r="O9" s="2">
        <f t="shared" si="6"/>
        <v>43.871975019516</v>
      </c>
      <c r="P9" s="2">
        <f t="shared" si="7"/>
        <v>43.871975019516</v>
      </c>
    </row>
    <row r="10" spans="1:16" ht="15">
      <c r="A10">
        <v>10</v>
      </c>
      <c r="C10" s="2">
        <f t="shared" si="1"/>
        <v>3.3333333333333335</v>
      </c>
      <c r="D10" s="2">
        <v>12.17</v>
      </c>
      <c r="E10" s="3">
        <f t="shared" si="2"/>
        <v>0.6085</v>
      </c>
      <c r="G10" s="2">
        <f t="shared" si="0"/>
        <v>3.3333333333333335</v>
      </c>
      <c r="H10" s="2">
        <v>12.15</v>
      </c>
      <c r="I10" s="3">
        <f t="shared" si="3"/>
        <v>0.6075</v>
      </c>
      <c r="K10" s="2">
        <f t="shared" si="4"/>
        <v>1</v>
      </c>
      <c r="L10" s="2">
        <v>5.1</v>
      </c>
      <c r="M10" s="3">
        <f t="shared" si="5"/>
        <v>0.255</v>
      </c>
      <c r="O10" s="2">
        <f t="shared" si="6"/>
        <v>41.906327033689394</v>
      </c>
      <c r="P10" s="2">
        <f t="shared" si="7"/>
        <v>41.9753086419753</v>
      </c>
    </row>
    <row r="11" spans="1:16" ht="15">
      <c r="A11">
        <v>9</v>
      </c>
      <c r="C11" s="2">
        <f t="shared" si="1"/>
        <v>3.1666666666666665</v>
      </c>
      <c r="D11" s="2">
        <v>11.61</v>
      </c>
      <c r="E11" s="3">
        <f t="shared" si="2"/>
        <v>0.645</v>
      </c>
      <c r="G11" s="2">
        <f>A11/3</f>
        <v>3</v>
      </c>
      <c r="H11" s="2">
        <v>10.93</v>
      </c>
      <c r="I11" s="3">
        <f t="shared" si="3"/>
        <v>0.6072222222222222</v>
      </c>
      <c r="K11" s="2">
        <f t="shared" si="4"/>
        <v>0.9</v>
      </c>
      <c r="L11" s="2">
        <v>4.6</v>
      </c>
      <c r="M11" s="3">
        <f t="shared" si="5"/>
        <v>0.25555555555555554</v>
      </c>
      <c r="O11" s="2">
        <f t="shared" si="6"/>
        <v>39.62101636520241</v>
      </c>
      <c r="P11" s="2">
        <f t="shared" si="7"/>
        <v>42.08600182982616</v>
      </c>
    </row>
    <row r="12" spans="1:16" ht="15">
      <c r="A12">
        <v>8</v>
      </c>
      <c r="C12" s="2">
        <f t="shared" si="1"/>
        <v>3</v>
      </c>
      <c r="D12" s="2">
        <v>9.91</v>
      </c>
      <c r="E12" s="3">
        <f t="shared" si="2"/>
        <v>0.619375</v>
      </c>
      <c r="G12" s="2">
        <f aca="true" t="shared" si="8" ref="G12:G19">A12/3</f>
        <v>2.6666666666666665</v>
      </c>
      <c r="H12" s="2">
        <v>8.81</v>
      </c>
      <c r="I12" s="3">
        <f t="shared" si="3"/>
        <v>0.550625</v>
      </c>
      <c r="K12" s="2">
        <f t="shared" si="4"/>
        <v>0.8</v>
      </c>
      <c r="L12" s="2">
        <v>3.52</v>
      </c>
      <c r="M12" s="3">
        <f t="shared" si="5"/>
        <v>0.22</v>
      </c>
      <c r="O12" s="2">
        <f t="shared" si="6"/>
        <v>35.5196770938446</v>
      </c>
      <c r="P12" s="2">
        <f t="shared" si="7"/>
        <v>39.95459704880817</v>
      </c>
    </row>
    <row r="13" spans="1:16" ht="15">
      <c r="A13">
        <v>7</v>
      </c>
      <c r="C13" s="2">
        <f t="shared" si="1"/>
        <v>2.8333333333333335</v>
      </c>
      <c r="D13" s="2">
        <v>9.37</v>
      </c>
      <c r="E13" s="3">
        <f t="shared" si="2"/>
        <v>0.6692857142857143</v>
      </c>
      <c r="G13" s="2">
        <f t="shared" si="8"/>
        <v>2.3333333333333335</v>
      </c>
      <c r="H13" s="2">
        <v>7.11</v>
      </c>
      <c r="I13" s="3">
        <f t="shared" si="3"/>
        <v>0.5078571428571429</v>
      </c>
      <c r="K13" s="2">
        <f t="shared" si="4"/>
        <v>0.7</v>
      </c>
      <c r="L13" s="2">
        <v>3.08</v>
      </c>
      <c r="M13" s="3">
        <f t="shared" si="5"/>
        <v>0.22</v>
      </c>
      <c r="O13" s="2">
        <f t="shared" si="6"/>
        <v>32.87086446104589</v>
      </c>
      <c r="P13" s="2">
        <f t="shared" si="7"/>
        <v>43.31926863572433</v>
      </c>
    </row>
    <row r="14" spans="1:16" ht="15">
      <c r="A14">
        <v>6</v>
      </c>
      <c r="C14" s="2">
        <f t="shared" si="1"/>
        <v>2.6666666666666665</v>
      </c>
      <c r="D14" s="2">
        <v>7.3</v>
      </c>
      <c r="E14" s="3">
        <f t="shared" si="2"/>
        <v>0.6083333333333333</v>
      </c>
      <c r="G14" s="2">
        <f t="shared" si="8"/>
        <v>2</v>
      </c>
      <c r="H14" s="2">
        <v>5.48</v>
      </c>
      <c r="I14" s="3">
        <f t="shared" si="3"/>
        <v>0.4566666666666667</v>
      </c>
      <c r="K14" s="2">
        <f t="shared" si="4"/>
        <v>0.6</v>
      </c>
      <c r="L14" s="2">
        <v>2.04</v>
      </c>
      <c r="M14" s="3">
        <f t="shared" si="5"/>
        <v>0.17</v>
      </c>
      <c r="O14" s="2">
        <f t="shared" si="6"/>
        <v>27.945205479452056</v>
      </c>
      <c r="P14" s="2">
        <f t="shared" si="7"/>
        <v>37.22627737226277</v>
      </c>
    </row>
    <row r="15" spans="1:16" ht="15">
      <c r="A15">
        <v>5</v>
      </c>
      <c r="C15" s="2">
        <f t="shared" si="1"/>
        <v>2.5</v>
      </c>
      <c r="D15" s="2">
        <v>6.85</v>
      </c>
      <c r="E15" s="3">
        <f t="shared" si="2"/>
        <v>0.6849999999999999</v>
      </c>
      <c r="G15" s="2">
        <f t="shared" si="8"/>
        <v>1.6666666666666667</v>
      </c>
      <c r="H15" s="2">
        <v>4.57</v>
      </c>
      <c r="I15" s="3">
        <f t="shared" si="3"/>
        <v>0.457</v>
      </c>
      <c r="K15" s="2">
        <f t="shared" si="4"/>
        <v>0.5</v>
      </c>
      <c r="L15" s="2">
        <v>1.7</v>
      </c>
      <c r="M15" s="3">
        <f t="shared" si="5"/>
        <v>0.16999999999999998</v>
      </c>
      <c r="O15" s="2">
        <f t="shared" si="6"/>
        <v>24.817518248175183</v>
      </c>
      <c r="P15" s="2">
        <f t="shared" si="7"/>
        <v>37.199124726477024</v>
      </c>
    </row>
    <row r="16" spans="1:16" ht="15">
      <c r="A16">
        <v>4</v>
      </c>
      <c r="B16" t="s">
        <v>20</v>
      </c>
      <c r="C16" s="2">
        <f t="shared" si="1"/>
        <v>2.3333333333333335</v>
      </c>
      <c r="D16" s="2">
        <v>6.21</v>
      </c>
      <c r="E16" s="3">
        <f t="shared" si="2"/>
        <v>0.77625</v>
      </c>
      <c r="G16" s="2">
        <f t="shared" si="8"/>
        <v>1.3333333333333333</v>
      </c>
      <c r="H16" s="2">
        <v>4.57</v>
      </c>
      <c r="I16" s="3">
        <f t="shared" si="3"/>
        <v>0.57125</v>
      </c>
      <c r="K16" s="2">
        <f t="shared" si="4"/>
        <v>0.4</v>
      </c>
      <c r="L16" s="2">
        <v>1.36</v>
      </c>
      <c r="M16" s="3">
        <f t="shared" si="5"/>
        <v>0.17</v>
      </c>
      <c r="O16" s="2">
        <f t="shared" si="6"/>
        <v>21.900161030595815</v>
      </c>
      <c r="P16" s="2">
        <f t="shared" si="7"/>
        <v>29.759299781181618</v>
      </c>
    </row>
    <row r="17" spans="1:16" ht="15">
      <c r="A17">
        <v>4</v>
      </c>
      <c r="B17" t="s">
        <v>14</v>
      </c>
      <c r="C17" s="2">
        <f t="shared" si="1"/>
        <v>2.3333333333333335</v>
      </c>
      <c r="D17" s="2">
        <v>5.39</v>
      </c>
      <c r="E17" s="3">
        <f t="shared" si="2"/>
        <v>0.67375</v>
      </c>
      <c r="G17" s="2">
        <f t="shared" si="8"/>
        <v>1.3333333333333333</v>
      </c>
      <c r="H17" s="2">
        <v>3.09</v>
      </c>
      <c r="I17" s="3">
        <f t="shared" si="3"/>
        <v>0.38625</v>
      </c>
      <c r="K17" s="2">
        <v>0.8</v>
      </c>
      <c r="L17" s="2">
        <v>1.76</v>
      </c>
      <c r="M17" s="3">
        <f>L17/2/A17</f>
        <v>0.22</v>
      </c>
      <c r="O17" s="2">
        <f t="shared" si="6"/>
        <v>32.6530612244898</v>
      </c>
      <c r="P17" s="2">
        <f t="shared" si="7"/>
        <v>56.957928802589</v>
      </c>
    </row>
    <row r="18" spans="1:16" ht="15">
      <c r="A18">
        <v>3</v>
      </c>
      <c r="B18" t="s">
        <v>20</v>
      </c>
      <c r="C18" s="2">
        <f t="shared" si="1"/>
        <v>2.1666666666666665</v>
      </c>
      <c r="D18" s="2">
        <v>3.8</v>
      </c>
      <c r="E18" s="3">
        <f t="shared" si="2"/>
        <v>0.6333333333333333</v>
      </c>
      <c r="G18" s="2">
        <f t="shared" si="8"/>
        <v>1</v>
      </c>
      <c r="H18" s="2">
        <v>3.09</v>
      </c>
      <c r="I18" s="3">
        <f t="shared" si="3"/>
        <v>0.515</v>
      </c>
      <c r="K18" s="2">
        <v>0.3</v>
      </c>
      <c r="L18" s="2">
        <v>0.6</v>
      </c>
      <c r="M18" s="3">
        <f>L18/2/A18</f>
        <v>0.09999999999999999</v>
      </c>
      <c r="O18" s="2">
        <f t="shared" si="6"/>
        <v>15.789473684210527</v>
      </c>
      <c r="P18" s="2">
        <f t="shared" si="7"/>
        <v>19.417475728155342</v>
      </c>
    </row>
    <row r="19" spans="1:16" ht="15">
      <c r="A19">
        <v>3</v>
      </c>
      <c r="B19" t="s">
        <v>14</v>
      </c>
      <c r="C19" s="2">
        <f t="shared" si="1"/>
        <v>2.1666666666666665</v>
      </c>
      <c r="D19" s="2">
        <v>3.8</v>
      </c>
      <c r="E19" s="3">
        <f t="shared" si="2"/>
        <v>0.6333333333333333</v>
      </c>
      <c r="G19" s="2">
        <f t="shared" si="8"/>
        <v>1</v>
      </c>
      <c r="H19" s="2">
        <v>1.75</v>
      </c>
      <c r="I19" s="3">
        <f t="shared" si="3"/>
        <v>0.2916666666666667</v>
      </c>
      <c r="K19" s="2">
        <v>0.6</v>
      </c>
      <c r="L19" s="2">
        <v>1.02</v>
      </c>
      <c r="M19" s="3">
        <f>L19/2/A19</f>
        <v>0.17</v>
      </c>
      <c r="O19" s="2">
        <f t="shared" si="6"/>
        <v>26.842105263157897</v>
      </c>
      <c r="P19" s="2">
        <f t="shared" si="7"/>
        <v>58.285714285714285</v>
      </c>
    </row>
    <row r="21" spans="2:8" ht="15">
      <c r="B21" t="s">
        <v>9</v>
      </c>
      <c r="G21" s="2" t="s">
        <v>8</v>
      </c>
      <c r="H21" s="2" t="s">
        <v>10</v>
      </c>
    </row>
    <row r="22" ht="15">
      <c r="H22" s="2" t="s">
        <v>11</v>
      </c>
    </row>
    <row r="23" spans="8:9" ht="15">
      <c r="H23" s="2" t="s">
        <v>12</v>
      </c>
      <c r="I23" s="3" t="s">
        <v>13</v>
      </c>
    </row>
    <row r="26" ht="15">
      <c r="A26" t="s">
        <v>21</v>
      </c>
    </row>
  </sheetData>
  <sheetProtection/>
  <mergeCells count="4">
    <mergeCell ref="C3:E3"/>
    <mergeCell ref="G3:I3"/>
    <mergeCell ref="K3:M3"/>
    <mergeCell ref="O3:P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workbookViewId="0" topLeftCell="V1">
      <selection activeCell="AH35" sqref="AH35"/>
    </sheetView>
  </sheetViews>
  <sheetFormatPr defaultColWidth="9.140625" defaultRowHeight="15"/>
  <cols>
    <col min="1" max="1" width="6.8515625" style="1" customWidth="1"/>
    <col min="2" max="2" width="10.57421875" style="0" customWidth="1"/>
    <col min="3" max="3" width="7.00390625" style="4" customWidth="1"/>
    <col min="4" max="4" width="6.7109375" style="4" customWidth="1"/>
    <col min="5" max="5" width="24.7109375" style="6" customWidth="1"/>
    <col min="6" max="6" width="22.421875" style="6" customWidth="1"/>
    <col min="7" max="7" width="7.7109375" style="0" customWidth="1"/>
    <col min="8" max="8" width="6.8515625" style="0" customWidth="1"/>
    <col min="9" max="9" width="10.57421875" style="0" customWidth="1"/>
    <col min="10" max="10" width="10.57421875" style="4" customWidth="1"/>
    <col min="11" max="11" width="6.140625" style="4" customWidth="1"/>
    <col min="12" max="12" width="24.421875" style="6" customWidth="1"/>
    <col min="13" max="13" width="19.57421875" style="6" customWidth="1"/>
    <col min="14" max="14" width="6.7109375" style="12" customWidth="1"/>
    <col min="15" max="15" width="3.28125" style="12" customWidth="1"/>
    <col min="16" max="16" width="6.8515625" style="0" customWidth="1"/>
    <col min="17" max="17" width="10.57421875" style="0" customWidth="1"/>
    <col min="18" max="18" width="5.140625" style="4" customWidth="1"/>
    <col min="19" max="19" width="7.421875" style="4" customWidth="1"/>
    <col min="20" max="20" width="22.421875" style="6" customWidth="1"/>
    <col min="21" max="21" width="22.00390625" style="6" customWidth="1"/>
    <col min="22" max="22" width="12.7109375" style="0" customWidth="1"/>
    <col min="23" max="23" width="6.8515625" style="0" customWidth="1"/>
    <col min="24" max="24" width="10.57421875" style="0" customWidth="1"/>
    <col min="25" max="25" width="5.57421875" style="4" customWidth="1"/>
    <col min="26" max="26" width="6.7109375" style="4" customWidth="1"/>
    <col min="27" max="27" width="22.421875" style="9" customWidth="1"/>
    <col min="28" max="28" width="21.00390625" style="6" customWidth="1"/>
    <col min="29" max="29" width="9.140625" style="12" customWidth="1"/>
    <col min="31" max="31" width="9.140625" style="29" customWidth="1"/>
    <col min="33" max="33" width="9.140625" style="15" customWidth="1"/>
  </cols>
  <sheetData>
    <row r="1" ht="15">
      <c r="A1" s="6" t="s">
        <v>22</v>
      </c>
    </row>
    <row r="2" spans="1:3" ht="15">
      <c r="A2" s="1" t="s">
        <v>23</v>
      </c>
      <c r="B2" s="6"/>
      <c r="C2" s="8" t="s">
        <v>24</v>
      </c>
    </row>
    <row r="4" spans="1:33" s="5" customFormat="1" ht="15">
      <c r="A4" s="5" t="s">
        <v>25</v>
      </c>
      <c r="B4" s="5" t="s">
        <v>29</v>
      </c>
      <c r="C4" s="35" t="s">
        <v>28</v>
      </c>
      <c r="D4" s="35"/>
      <c r="E4" s="35"/>
      <c r="F4" s="35"/>
      <c r="H4" s="20" t="s">
        <v>25</v>
      </c>
      <c r="I4" s="20" t="s">
        <v>29</v>
      </c>
      <c r="J4" s="35" t="s">
        <v>33</v>
      </c>
      <c r="K4" s="35"/>
      <c r="L4" s="35"/>
      <c r="M4" s="35"/>
      <c r="N4" s="35"/>
      <c r="O4" s="20"/>
      <c r="P4" s="20" t="s">
        <v>25</v>
      </c>
      <c r="Q4" s="20" t="s">
        <v>29</v>
      </c>
      <c r="R4" s="35" t="s">
        <v>34</v>
      </c>
      <c r="S4" s="35"/>
      <c r="T4" s="35"/>
      <c r="U4" s="35"/>
      <c r="W4" s="20" t="s">
        <v>25</v>
      </c>
      <c r="X4" s="20" t="s">
        <v>29</v>
      </c>
      <c r="Y4" s="35" t="s">
        <v>35</v>
      </c>
      <c r="Z4" s="35"/>
      <c r="AA4" s="35"/>
      <c r="AB4" s="35"/>
      <c r="AC4" s="35"/>
      <c r="AE4" s="26" t="s">
        <v>169</v>
      </c>
      <c r="AG4" s="12"/>
    </row>
    <row r="5" spans="3:31" ht="15">
      <c r="C5" s="7" t="s">
        <v>15</v>
      </c>
      <c r="D5" s="7" t="s">
        <v>90</v>
      </c>
      <c r="E5" s="11" t="s">
        <v>26</v>
      </c>
      <c r="F5" s="11" t="s">
        <v>27</v>
      </c>
      <c r="H5" s="19"/>
      <c r="J5" s="7" t="s">
        <v>15</v>
      </c>
      <c r="K5" s="7" t="s">
        <v>90</v>
      </c>
      <c r="L5" s="11" t="s">
        <v>26</v>
      </c>
      <c r="M5" s="11" t="s">
        <v>27</v>
      </c>
      <c r="N5" s="12" t="s">
        <v>127</v>
      </c>
      <c r="P5" s="19"/>
      <c r="R5" s="7" t="s">
        <v>15</v>
      </c>
      <c r="S5" s="7" t="s">
        <v>90</v>
      </c>
      <c r="T5" s="11" t="s">
        <v>26</v>
      </c>
      <c r="U5" s="11" t="s">
        <v>27</v>
      </c>
      <c r="W5" s="19"/>
      <c r="Y5" s="7" t="s">
        <v>15</v>
      </c>
      <c r="Z5" s="7" t="s">
        <v>90</v>
      </c>
      <c r="AA5" s="10" t="s">
        <v>26</v>
      </c>
      <c r="AB5" s="11" t="s">
        <v>27</v>
      </c>
      <c r="AC5" s="12" t="s">
        <v>89</v>
      </c>
      <c r="AE5" s="12" t="s">
        <v>89</v>
      </c>
    </row>
    <row r="6" spans="1:31" ht="15">
      <c r="A6" s="1">
        <v>3</v>
      </c>
      <c r="B6" t="s">
        <v>14</v>
      </c>
      <c r="C6" s="4">
        <f>(A6+10)/6</f>
        <v>2.1666666666666665</v>
      </c>
      <c r="D6" s="4">
        <v>3.8</v>
      </c>
      <c r="E6" s="6" t="s">
        <v>30</v>
      </c>
      <c r="F6" s="6" t="s">
        <v>129</v>
      </c>
      <c r="H6" s="19">
        <v>3</v>
      </c>
      <c r="I6" t="s">
        <v>14</v>
      </c>
      <c r="J6" s="4">
        <f>A6/3</f>
        <v>1</v>
      </c>
      <c r="K6" s="4">
        <v>1.75</v>
      </c>
      <c r="L6" s="6" t="s">
        <v>36</v>
      </c>
      <c r="M6" s="6" t="s">
        <v>37</v>
      </c>
      <c r="N6" s="12">
        <f>K6*100/D6</f>
        <v>46.05263157894737</v>
      </c>
      <c r="P6" s="19">
        <v>3</v>
      </c>
      <c r="Q6" t="s">
        <v>14</v>
      </c>
      <c r="R6" s="4" t="s">
        <v>32</v>
      </c>
      <c r="S6" s="4">
        <v>1.02</v>
      </c>
      <c r="U6" s="6" t="s">
        <v>38</v>
      </c>
      <c r="W6" s="19">
        <v>3</v>
      </c>
      <c r="X6" t="s">
        <v>14</v>
      </c>
      <c r="Y6" s="4">
        <f>A6*2/15</f>
        <v>0.4</v>
      </c>
      <c r="Z6" s="4">
        <v>0.7</v>
      </c>
      <c r="AA6" s="9" t="s">
        <v>39</v>
      </c>
      <c r="AB6" s="6" t="s">
        <v>40</v>
      </c>
      <c r="AC6" s="12">
        <f>Z6*100/S6</f>
        <v>68.62745098039215</v>
      </c>
      <c r="AE6" s="30">
        <f>AC6*9/8</f>
        <v>77.20588235294117</v>
      </c>
    </row>
    <row r="7" spans="1:31" ht="15">
      <c r="A7" s="1">
        <v>3</v>
      </c>
      <c r="B7" t="s">
        <v>20</v>
      </c>
      <c r="C7" s="4">
        <f aca="true" t="shared" si="0" ref="C7:C37">(A7+10)/6</f>
        <v>2.1666666666666665</v>
      </c>
      <c r="D7" s="4">
        <v>3.8</v>
      </c>
      <c r="E7" s="6" t="s">
        <v>30</v>
      </c>
      <c r="F7" s="6">
        <v>1.08</v>
      </c>
      <c r="H7" s="19">
        <v>3</v>
      </c>
      <c r="I7" t="s">
        <v>20</v>
      </c>
      <c r="J7" s="4">
        <f aca="true" t="shared" si="1" ref="J7:J17">A7/3</f>
        <v>1</v>
      </c>
      <c r="K7" s="4">
        <v>1.75</v>
      </c>
      <c r="L7" s="6" t="s">
        <v>36</v>
      </c>
      <c r="M7" s="6">
        <v>0.5</v>
      </c>
      <c r="N7" s="12">
        <f aca="true" t="shared" si="2" ref="N7:N17">K7*100/D7</f>
        <v>46.05263157894737</v>
      </c>
      <c r="P7" s="19">
        <v>3</v>
      </c>
      <c r="Q7" t="s">
        <v>20</v>
      </c>
      <c r="R7" s="4" t="s">
        <v>32</v>
      </c>
      <c r="S7" s="4">
        <v>0.6</v>
      </c>
      <c r="U7" s="6">
        <v>0.3</v>
      </c>
      <c r="W7" s="19">
        <v>3</v>
      </c>
      <c r="X7" t="s">
        <v>20</v>
      </c>
      <c r="Y7" s="4">
        <f aca="true" t="shared" si="3" ref="Y7:Y17">A7*2/15</f>
        <v>0.4</v>
      </c>
      <c r="Z7" s="4">
        <v>0.7</v>
      </c>
      <c r="AA7" s="9" t="s">
        <v>39</v>
      </c>
      <c r="AB7" s="6">
        <v>0.2</v>
      </c>
      <c r="AC7" s="12">
        <f aca="true" t="shared" si="4" ref="AC7:AC21">Z7*100/S7</f>
        <v>116.66666666666667</v>
      </c>
      <c r="AE7" s="30">
        <f aca="true" t="shared" si="5" ref="AE7:AE37">AC7*9/8</f>
        <v>131.25</v>
      </c>
    </row>
    <row r="8" spans="1:31" ht="15">
      <c r="A8" s="1">
        <v>4</v>
      </c>
      <c r="B8" t="s">
        <v>14</v>
      </c>
      <c r="C8" s="4">
        <f t="shared" si="0"/>
        <v>2.3333333333333335</v>
      </c>
      <c r="D8" s="4">
        <v>5.39</v>
      </c>
      <c r="E8" s="6" t="s">
        <v>41</v>
      </c>
      <c r="F8" s="6" t="s">
        <v>51</v>
      </c>
      <c r="H8" s="19">
        <v>4</v>
      </c>
      <c r="I8" t="s">
        <v>14</v>
      </c>
      <c r="J8" s="4">
        <f t="shared" si="1"/>
        <v>1.3333333333333333</v>
      </c>
      <c r="K8" s="4">
        <v>3.08</v>
      </c>
      <c r="L8" s="6" t="s">
        <v>45</v>
      </c>
      <c r="M8" s="6" t="s">
        <v>52</v>
      </c>
      <c r="N8" s="12">
        <f t="shared" si="2"/>
        <v>57.142857142857146</v>
      </c>
      <c r="P8" s="19">
        <v>4</v>
      </c>
      <c r="Q8" t="s">
        <v>14</v>
      </c>
      <c r="R8" s="4" t="s">
        <v>32</v>
      </c>
      <c r="S8" s="4">
        <v>1.76</v>
      </c>
      <c r="U8" s="6" t="s">
        <v>50</v>
      </c>
      <c r="W8" s="19">
        <v>4</v>
      </c>
      <c r="X8" t="s">
        <v>14</v>
      </c>
      <c r="Y8" s="4">
        <f t="shared" si="3"/>
        <v>0.5333333333333333</v>
      </c>
      <c r="Z8" s="4">
        <v>1.23</v>
      </c>
      <c r="AA8" s="9" t="s">
        <v>49</v>
      </c>
      <c r="AB8" s="6" t="s">
        <v>53</v>
      </c>
      <c r="AC8" s="12">
        <f t="shared" si="4"/>
        <v>69.88636363636364</v>
      </c>
      <c r="AE8" s="30">
        <f t="shared" si="5"/>
        <v>78.6221590909091</v>
      </c>
    </row>
    <row r="9" spans="1:31" ht="15">
      <c r="A9" s="1">
        <v>4</v>
      </c>
      <c r="B9" t="s">
        <v>20</v>
      </c>
      <c r="C9" s="4">
        <f t="shared" si="0"/>
        <v>2.3333333333333335</v>
      </c>
      <c r="D9" s="4">
        <v>6.21</v>
      </c>
      <c r="E9" s="6" t="s">
        <v>41</v>
      </c>
      <c r="F9" s="6" t="s">
        <v>42</v>
      </c>
      <c r="H9" s="19">
        <v>4</v>
      </c>
      <c r="I9" t="s">
        <v>20</v>
      </c>
      <c r="J9" s="4">
        <f t="shared" si="1"/>
        <v>1.3333333333333333</v>
      </c>
      <c r="K9" s="4">
        <v>3.55</v>
      </c>
      <c r="L9" s="6" t="s">
        <v>46</v>
      </c>
      <c r="M9" s="6" t="s">
        <v>47</v>
      </c>
      <c r="N9" s="12">
        <f t="shared" si="2"/>
        <v>57.1658615136876</v>
      </c>
      <c r="P9" s="19">
        <v>4</v>
      </c>
      <c r="Q9" t="s">
        <v>20</v>
      </c>
      <c r="R9" s="4" t="s">
        <v>32</v>
      </c>
      <c r="S9" s="4">
        <v>1.36</v>
      </c>
      <c r="U9" s="6" t="s">
        <v>40</v>
      </c>
      <c r="W9" s="19">
        <v>4</v>
      </c>
      <c r="X9" t="s">
        <v>20</v>
      </c>
      <c r="Y9" s="4">
        <f t="shared" si="3"/>
        <v>0.5333333333333333</v>
      </c>
      <c r="Z9" s="4">
        <v>1.42</v>
      </c>
      <c r="AA9" s="9" t="s">
        <v>49</v>
      </c>
      <c r="AB9" s="6" t="s">
        <v>48</v>
      </c>
      <c r="AC9" s="12">
        <f t="shared" si="4"/>
        <v>104.41176470588235</v>
      </c>
      <c r="AE9" s="30">
        <f t="shared" si="5"/>
        <v>117.46323529411764</v>
      </c>
    </row>
    <row r="10" spans="1:31" ht="15">
      <c r="A10" s="1">
        <v>5</v>
      </c>
      <c r="B10" t="s">
        <v>14</v>
      </c>
      <c r="C10" s="4">
        <f t="shared" si="0"/>
        <v>2.5</v>
      </c>
      <c r="D10" s="4">
        <v>6.85</v>
      </c>
      <c r="E10" s="6" t="s">
        <v>54</v>
      </c>
      <c r="F10" s="6" t="s">
        <v>56</v>
      </c>
      <c r="H10" s="19">
        <v>5</v>
      </c>
      <c r="I10" t="s">
        <v>14</v>
      </c>
      <c r="J10" s="4">
        <f t="shared" si="1"/>
        <v>1.6666666666666667</v>
      </c>
      <c r="K10" s="4">
        <v>4.6</v>
      </c>
      <c r="L10" s="6" t="s">
        <v>58</v>
      </c>
      <c r="M10" s="6" t="s">
        <v>59</v>
      </c>
      <c r="N10" s="12">
        <f t="shared" si="2"/>
        <v>67.15328467153284</v>
      </c>
      <c r="P10" s="19">
        <v>5</v>
      </c>
      <c r="Q10" t="s">
        <v>14</v>
      </c>
      <c r="R10" s="4" t="s">
        <v>32</v>
      </c>
      <c r="S10" s="16">
        <v>2.55</v>
      </c>
      <c r="U10" s="6" t="s">
        <v>78</v>
      </c>
      <c r="W10" s="19">
        <v>5</v>
      </c>
      <c r="X10" t="s">
        <v>14</v>
      </c>
      <c r="Y10" s="4">
        <f t="shared" si="3"/>
        <v>0.6666666666666666</v>
      </c>
      <c r="Z10" s="4">
        <v>1.84</v>
      </c>
      <c r="AA10" s="9" t="s">
        <v>61</v>
      </c>
      <c r="AB10" s="6" t="s">
        <v>63</v>
      </c>
      <c r="AC10" s="12">
        <f t="shared" si="4"/>
        <v>72.15686274509804</v>
      </c>
      <c r="AE10" s="30">
        <f t="shared" si="5"/>
        <v>81.17647058823529</v>
      </c>
    </row>
    <row r="11" spans="1:31" ht="15">
      <c r="A11" s="1">
        <v>5</v>
      </c>
      <c r="B11" t="s">
        <v>20</v>
      </c>
      <c r="C11" s="4">
        <f t="shared" si="0"/>
        <v>2.5</v>
      </c>
      <c r="D11" s="4">
        <v>6.85</v>
      </c>
      <c r="E11" s="6" t="s">
        <v>54</v>
      </c>
      <c r="F11" s="6" t="s">
        <v>55</v>
      </c>
      <c r="H11" s="19">
        <v>5</v>
      </c>
      <c r="I11" t="s">
        <v>20</v>
      </c>
      <c r="J11" s="4">
        <f t="shared" si="1"/>
        <v>1.6666666666666667</v>
      </c>
      <c r="K11" s="4">
        <v>4.6</v>
      </c>
      <c r="L11" s="6" t="s">
        <v>58</v>
      </c>
      <c r="M11" s="6" t="s">
        <v>60</v>
      </c>
      <c r="N11" s="12">
        <f t="shared" si="2"/>
        <v>67.15328467153284</v>
      </c>
      <c r="P11" s="19">
        <v>5</v>
      </c>
      <c r="Q11" t="s">
        <v>20</v>
      </c>
      <c r="R11" s="4" t="s">
        <v>32</v>
      </c>
      <c r="S11" s="4">
        <v>1.7</v>
      </c>
      <c r="U11" s="6" t="s">
        <v>57</v>
      </c>
      <c r="W11" s="19">
        <v>5</v>
      </c>
      <c r="X11" t="s">
        <v>20</v>
      </c>
      <c r="Y11" s="4">
        <f t="shared" si="3"/>
        <v>0.6666666666666666</v>
      </c>
      <c r="Z11" s="4">
        <v>1.84</v>
      </c>
      <c r="AA11" s="9" t="s">
        <v>61</v>
      </c>
      <c r="AB11" s="6" t="s">
        <v>62</v>
      </c>
      <c r="AC11" s="12">
        <f t="shared" si="4"/>
        <v>108.23529411764706</v>
      </c>
      <c r="AE11" s="30">
        <f t="shared" si="5"/>
        <v>121.76470588235294</v>
      </c>
    </row>
    <row r="12" spans="1:31" ht="15">
      <c r="A12" s="1">
        <v>6</v>
      </c>
      <c r="B12" t="s">
        <v>14</v>
      </c>
      <c r="C12" s="4">
        <f t="shared" si="0"/>
        <v>2.6666666666666665</v>
      </c>
      <c r="D12" s="4">
        <v>7.67</v>
      </c>
      <c r="E12" s="6" t="s">
        <v>85</v>
      </c>
      <c r="F12" s="6" t="s">
        <v>86</v>
      </c>
      <c r="H12" s="19">
        <v>6</v>
      </c>
      <c r="I12" t="s">
        <v>14</v>
      </c>
      <c r="J12" s="4">
        <f t="shared" si="1"/>
        <v>2</v>
      </c>
      <c r="K12" s="4">
        <v>5.85</v>
      </c>
      <c r="L12" s="6" t="s">
        <v>88</v>
      </c>
      <c r="M12" s="6" t="s">
        <v>86</v>
      </c>
      <c r="N12" s="12">
        <f t="shared" si="2"/>
        <v>76.27118644067797</v>
      </c>
      <c r="P12" s="19">
        <v>6</v>
      </c>
      <c r="Q12" t="s">
        <v>14</v>
      </c>
      <c r="R12" s="4" t="s">
        <v>32</v>
      </c>
      <c r="S12" s="16">
        <v>3.18</v>
      </c>
      <c r="U12" s="6" t="s">
        <v>73</v>
      </c>
      <c r="W12" s="19">
        <v>6</v>
      </c>
      <c r="X12" t="s">
        <v>14</v>
      </c>
      <c r="Y12" s="4">
        <f t="shared" si="3"/>
        <v>0.8</v>
      </c>
      <c r="Z12" s="4">
        <v>2.43</v>
      </c>
      <c r="AA12" s="9" t="s">
        <v>65</v>
      </c>
      <c r="AB12" s="6" t="s">
        <v>66</v>
      </c>
      <c r="AC12" s="12">
        <f t="shared" si="4"/>
        <v>76.41509433962264</v>
      </c>
      <c r="AE12" s="30">
        <f t="shared" si="5"/>
        <v>85.96698113207547</v>
      </c>
    </row>
    <row r="13" spans="1:31" ht="15">
      <c r="A13" s="1">
        <v>6</v>
      </c>
      <c r="B13" t="s">
        <v>20</v>
      </c>
      <c r="C13" s="4">
        <f t="shared" si="0"/>
        <v>2.6666666666666665</v>
      </c>
      <c r="D13" s="4">
        <v>7.3</v>
      </c>
      <c r="E13" s="6" t="s">
        <v>85</v>
      </c>
      <c r="F13" s="6" t="s">
        <v>87</v>
      </c>
      <c r="H13" s="19">
        <v>6</v>
      </c>
      <c r="I13" t="s">
        <v>20</v>
      </c>
      <c r="J13" s="4">
        <f t="shared" si="1"/>
        <v>2</v>
      </c>
      <c r="K13" s="4">
        <v>5.48</v>
      </c>
      <c r="L13" s="6" t="s">
        <v>88</v>
      </c>
      <c r="M13" s="6" t="s">
        <v>37</v>
      </c>
      <c r="N13" s="12">
        <f t="shared" si="2"/>
        <v>75.06849315068493</v>
      </c>
      <c r="P13" s="19">
        <v>6</v>
      </c>
      <c r="Q13" t="s">
        <v>20</v>
      </c>
      <c r="R13" s="4" t="s">
        <v>32</v>
      </c>
      <c r="S13" s="4">
        <v>2.04</v>
      </c>
      <c r="U13" s="6" t="s">
        <v>38</v>
      </c>
      <c r="W13" s="19">
        <v>6</v>
      </c>
      <c r="X13" t="s">
        <v>20</v>
      </c>
      <c r="Y13" s="4">
        <f t="shared" si="3"/>
        <v>0.8</v>
      </c>
      <c r="Z13" s="4">
        <v>2.18</v>
      </c>
      <c r="AA13" s="9" t="s">
        <v>65</v>
      </c>
      <c r="AB13" s="6" t="s">
        <v>40</v>
      </c>
      <c r="AC13" s="12">
        <f t="shared" si="4"/>
        <v>106.86274509803923</v>
      </c>
      <c r="AE13" s="30">
        <f t="shared" si="5"/>
        <v>120.22058823529413</v>
      </c>
    </row>
    <row r="14" spans="1:31" ht="15">
      <c r="A14" s="1">
        <v>7</v>
      </c>
      <c r="B14" t="s">
        <v>14</v>
      </c>
      <c r="C14" s="4">
        <f t="shared" si="0"/>
        <v>2.8333333333333335</v>
      </c>
      <c r="D14" s="4">
        <v>9.09</v>
      </c>
      <c r="E14" s="6" t="s">
        <v>125</v>
      </c>
      <c r="F14" s="6" t="s">
        <v>128</v>
      </c>
      <c r="H14" s="19">
        <v>7</v>
      </c>
      <c r="I14" t="s">
        <v>14</v>
      </c>
      <c r="J14" s="4">
        <f t="shared" si="1"/>
        <v>2.3333333333333335</v>
      </c>
      <c r="K14" s="4">
        <v>7.45</v>
      </c>
      <c r="L14" s="6" t="s">
        <v>130</v>
      </c>
      <c r="M14" s="6" t="s">
        <v>128</v>
      </c>
      <c r="N14" s="12">
        <f t="shared" si="2"/>
        <v>81.95819581958196</v>
      </c>
      <c r="P14" s="19">
        <v>7</v>
      </c>
      <c r="Q14" t="s">
        <v>14</v>
      </c>
      <c r="R14" s="4" t="s">
        <v>32</v>
      </c>
      <c r="S14" s="16">
        <v>4.08</v>
      </c>
      <c r="U14" s="6" t="s">
        <v>74</v>
      </c>
      <c r="W14" s="19">
        <v>7</v>
      </c>
      <c r="X14" t="s">
        <v>14</v>
      </c>
      <c r="Y14" s="4">
        <f t="shared" si="3"/>
        <v>0.9333333333333333</v>
      </c>
      <c r="Z14" s="4">
        <v>2.99</v>
      </c>
      <c r="AA14" s="9" t="s">
        <v>71</v>
      </c>
      <c r="AB14" s="6" t="s">
        <v>68</v>
      </c>
      <c r="AC14" s="12">
        <f t="shared" si="4"/>
        <v>73.2843137254902</v>
      </c>
      <c r="AE14" s="30">
        <f t="shared" si="5"/>
        <v>82.44485294117646</v>
      </c>
    </row>
    <row r="15" spans="1:31" ht="15">
      <c r="A15" s="1">
        <v>7</v>
      </c>
      <c r="B15" t="s">
        <v>20</v>
      </c>
      <c r="C15" s="4">
        <f t="shared" si="0"/>
        <v>2.8333333333333335</v>
      </c>
      <c r="D15" s="4">
        <v>9.37</v>
      </c>
      <c r="E15" s="6" t="s">
        <v>125</v>
      </c>
      <c r="F15" s="6" t="s">
        <v>126</v>
      </c>
      <c r="H15" s="19">
        <v>7</v>
      </c>
      <c r="I15" t="s">
        <v>20</v>
      </c>
      <c r="J15" s="4">
        <f t="shared" si="1"/>
        <v>2.3333333333333335</v>
      </c>
      <c r="K15" s="4">
        <v>7.71</v>
      </c>
      <c r="L15" s="6" t="s">
        <v>130</v>
      </c>
      <c r="M15" s="6" t="s">
        <v>131</v>
      </c>
      <c r="N15" s="12">
        <f t="shared" si="2"/>
        <v>82.28388473852722</v>
      </c>
      <c r="P15" s="19">
        <v>7</v>
      </c>
      <c r="Q15" t="s">
        <v>20</v>
      </c>
      <c r="R15" s="4" t="s">
        <v>32</v>
      </c>
      <c r="S15" s="4">
        <v>3.08</v>
      </c>
      <c r="U15" s="6" t="s">
        <v>64</v>
      </c>
      <c r="W15" s="19">
        <v>7</v>
      </c>
      <c r="X15" t="s">
        <v>20</v>
      </c>
      <c r="Y15" s="4">
        <f t="shared" si="3"/>
        <v>0.9333333333333333</v>
      </c>
      <c r="Z15" s="4">
        <v>3.1</v>
      </c>
      <c r="AA15" s="9" t="s">
        <v>71</v>
      </c>
      <c r="AB15" s="6" t="s">
        <v>67</v>
      </c>
      <c r="AC15" s="12">
        <f t="shared" si="4"/>
        <v>100.64935064935065</v>
      </c>
      <c r="AE15" s="30">
        <f t="shared" si="5"/>
        <v>113.23051948051949</v>
      </c>
    </row>
    <row r="16" spans="1:31" ht="15">
      <c r="A16" s="1">
        <v>8</v>
      </c>
      <c r="B16" t="s">
        <v>20</v>
      </c>
      <c r="C16" s="4">
        <f t="shared" si="0"/>
        <v>3</v>
      </c>
      <c r="D16" s="4">
        <v>9.91</v>
      </c>
      <c r="E16" s="6" t="s">
        <v>132</v>
      </c>
      <c r="F16" s="6" t="s">
        <v>51</v>
      </c>
      <c r="H16" s="19">
        <v>8</v>
      </c>
      <c r="I16" t="s">
        <v>20</v>
      </c>
      <c r="J16" s="4">
        <f t="shared" si="1"/>
        <v>2.6666666666666665</v>
      </c>
      <c r="K16" s="4">
        <v>8.82</v>
      </c>
      <c r="L16" s="6" t="s">
        <v>136</v>
      </c>
      <c r="M16" s="6" t="s">
        <v>135</v>
      </c>
      <c r="N16" s="12">
        <f t="shared" si="2"/>
        <v>89.00100908173562</v>
      </c>
      <c r="P16" s="19">
        <v>8</v>
      </c>
      <c r="Q16" t="s">
        <v>20</v>
      </c>
      <c r="R16" s="4" t="s">
        <v>32</v>
      </c>
      <c r="S16" s="4">
        <v>3.52</v>
      </c>
      <c r="U16" s="6" t="s">
        <v>69</v>
      </c>
      <c r="W16" s="19">
        <v>8</v>
      </c>
      <c r="X16" t="s">
        <v>20</v>
      </c>
      <c r="Y16" s="4">
        <f t="shared" si="3"/>
        <v>1.0666666666666667</v>
      </c>
      <c r="Z16" s="4">
        <v>3.52</v>
      </c>
      <c r="AA16" s="9" t="s">
        <v>70</v>
      </c>
      <c r="AB16" s="6" t="s">
        <v>72</v>
      </c>
      <c r="AC16" s="12">
        <f t="shared" si="4"/>
        <v>100</v>
      </c>
      <c r="AE16" s="30">
        <f t="shared" si="5"/>
        <v>112.5</v>
      </c>
    </row>
    <row r="17" spans="1:31" ht="15">
      <c r="A17" s="1">
        <v>9</v>
      </c>
      <c r="B17" t="s">
        <v>20</v>
      </c>
      <c r="C17" s="4">
        <f t="shared" si="0"/>
        <v>3.1666666666666665</v>
      </c>
      <c r="D17" s="4">
        <v>11.61</v>
      </c>
      <c r="E17" s="6" t="s">
        <v>133</v>
      </c>
      <c r="F17" s="6" t="s">
        <v>137</v>
      </c>
      <c r="H17" s="19">
        <v>9</v>
      </c>
      <c r="I17" t="s">
        <v>20</v>
      </c>
      <c r="J17" s="4">
        <f t="shared" si="1"/>
        <v>3</v>
      </c>
      <c r="K17" s="4">
        <v>10.97</v>
      </c>
      <c r="L17" s="6" t="s">
        <v>132</v>
      </c>
      <c r="M17" s="6" t="s">
        <v>134</v>
      </c>
      <c r="N17" s="12">
        <f t="shared" si="2"/>
        <v>94.48751076658054</v>
      </c>
      <c r="P17" s="19">
        <v>9</v>
      </c>
      <c r="Q17" t="s">
        <v>20</v>
      </c>
      <c r="R17" s="4" t="s">
        <v>32</v>
      </c>
      <c r="S17" s="4">
        <v>4.6</v>
      </c>
      <c r="U17" s="6" t="s">
        <v>75</v>
      </c>
      <c r="W17" s="19">
        <v>9</v>
      </c>
      <c r="X17" t="s">
        <v>20</v>
      </c>
      <c r="Y17" s="4">
        <f t="shared" si="3"/>
        <v>1.2</v>
      </c>
      <c r="Z17" s="4">
        <v>4.39</v>
      </c>
      <c r="AA17" s="9" t="s">
        <v>76</v>
      </c>
      <c r="AB17" s="6" t="s">
        <v>77</v>
      </c>
      <c r="AC17" s="12">
        <f t="shared" si="4"/>
        <v>95.43478260869564</v>
      </c>
      <c r="AE17" s="30">
        <f t="shared" si="5"/>
        <v>107.3641304347826</v>
      </c>
    </row>
    <row r="18" spans="1:31" ht="15">
      <c r="A18" s="1">
        <v>10</v>
      </c>
      <c r="B18" t="s">
        <v>20</v>
      </c>
      <c r="C18" s="4">
        <f t="shared" si="0"/>
        <v>3.3333333333333335</v>
      </c>
      <c r="D18" s="4">
        <v>12.17</v>
      </c>
      <c r="H18" s="19">
        <v>10</v>
      </c>
      <c r="I18" t="s">
        <v>20</v>
      </c>
      <c r="J18" s="4">
        <f>(A18+10)/6</f>
        <v>3.3333333333333335</v>
      </c>
      <c r="K18" s="14">
        <v>12.17</v>
      </c>
      <c r="N18" s="12">
        <f aca="true" t="shared" si="6" ref="N18:N37">K18*100/D18</f>
        <v>100</v>
      </c>
      <c r="P18" s="19">
        <v>10</v>
      </c>
      <c r="Q18" t="s">
        <v>20</v>
      </c>
      <c r="R18" s="4" t="s">
        <v>32</v>
      </c>
      <c r="S18" s="4">
        <v>5.1</v>
      </c>
      <c r="U18" s="6" t="s">
        <v>78</v>
      </c>
      <c r="W18" s="19">
        <v>10</v>
      </c>
      <c r="X18" t="s">
        <v>20</v>
      </c>
      <c r="Y18" s="4">
        <f>(A18+10)/15</f>
        <v>1.3333333333333333</v>
      </c>
      <c r="Z18" s="4">
        <v>4.86</v>
      </c>
      <c r="AA18" s="9" t="s">
        <v>79</v>
      </c>
      <c r="AB18" s="6" t="s">
        <v>80</v>
      </c>
      <c r="AC18" s="12">
        <f t="shared" si="4"/>
        <v>95.29411764705884</v>
      </c>
      <c r="AE18" s="30">
        <f t="shared" si="5"/>
        <v>107.20588235294119</v>
      </c>
    </row>
    <row r="19" spans="1:31" ht="15">
      <c r="A19" s="1">
        <v>11</v>
      </c>
      <c r="B19" t="s">
        <v>20</v>
      </c>
      <c r="C19" s="4">
        <f t="shared" si="0"/>
        <v>3.5</v>
      </c>
      <c r="D19" s="4">
        <v>12.81</v>
      </c>
      <c r="H19" s="19">
        <v>11</v>
      </c>
      <c r="I19" t="s">
        <v>20</v>
      </c>
      <c r="J19" s="4">
        <f aca="true" t="shared" si="7" ref="J19:J37">(A19+10)/6</f>
        <v>3.5</v>
      </c>
      <c r="K19" s="14">
        <v>12.81</v>
      </c>
      <c r="N19" s="12">
        <f t="shared" si="6"/>
        <v>100</v>
      </c>
      <c r="P19" s="19">
        <v>11</v>
      </c>
      <c r="Q19" t="s">
        <v>20</v>
      </c>
      <c r="R19" s="4" t="s">
        <v>32</v>
      </c>
      <c r="S19" s="4">
        <v>5.62</v>
      </c>
      <c r="U19" s="6" t="s">
        <v>81</v>
      </c>
      <c r="W19" s="19">
        <v>11</v>
      </c>
      <c r="X19" t="s">
        <v>20</v>
      </c>
      <c r="Y19" s="4">
        <f aca="true" t="shared" si="8" ref="Y19:Y37">(A19+10)/15</f>
        <v>1.4</v>
      </c>
      <c r="Z19" s="4">
        <v>5.12</v>
      </c>
      <c r="AA19" s="9" t="s">
        <v>82</v>
      </c>
      <c r="AB19" s="6" t="s">
        <v>83</v>
      </c>
      <c r="AC19" s="12">
        <f t="shared" si="4"/>
        <v>91.1032028469751</v>
      </c>
      <c r="AE19" s="30">
        <f t="shared" si="5"/>
        <v>102.49110320284699</v>
      </c>
    </row>
    <row r="20" spans="1:31" ht="15">
      <c r="A20" s="1">
        <v>12</v>
      </c>
      <c r="B20" t="s">
        <v>20</v>
      </c>
      <c r="C20" s="4">
        <f t="shared" si="0"/>
        <v>3.6666666666666665</v>
      </c>
      <c r="D20" s="4">
        <v>14.17</v>
      </c>
      <c r="H20" s="19">
        <v>12</v>
      </c>
      <c r="I20" t="s">
        <v>20</v>
      </c>
      <c r="J20" s="4">
        <f t="shared" si="7"/>
        <v>3.6666666666666665</v>
      </c>
      <c r="K20" s="14">
        <v>14.17</v>
      </c>
      <c r="N20" s="12">
        <f t="shared" si="6"/>
        <v>100</v>
      </c>
      <c r="P20" s="19">
        <v>12</v>
      </c>
      <c r="Q20" t="s">
        <v>20</v>
      </c>
      <c r="R20" s="4" t="s">
        <v>32</v>
      </c>
      <c r="S20" s="4">
        <v>6.6</v>
      </c>
      <c r="U20" s="6" t="s">
        <v>91</v>
      </c>
      <c r="W20" s="19">
        <v>12</v>
      </c>
      <c r="X20" t="s">
        <v>20</v>
      </c>
      <c r="Y20" s="4">
        <f t="shared" si="8"/>
        <v>1.4666666666666666</v>
      </c>
      <c r="Z20" s="4">
        <v>5.68</v>
      </c>
      <c r="AA20" s="9" t="s">
        <v>98</v>
      </c>
      <c r="AB20" s="6" t="s">
        <v>66</v>
      </c>
      <c r="AC20" s="12">
        <f t="shared" si="4"/>
        <v>86.06060606060606</v>
      </c>
      <c r="AE20" s="30">
        <f t="shared" si="5"/>
        <v>96.81818181818181</v>
      </c>
    </row>
    <row r="21" spans="1:31" ht="15">
      <c r="A21" s="1">
        <v>13</v>
      </c>
      <c r="B21" t="s">
        <v>20</v>
      </c>
      <c r="C21" s="4">
        <f t="shared" si="0"/>
        <v>3.8333333333333335</v>
      </c>
      <c r="D21" s="4">
        <v>14.74</v>
      </c>
      <c r="H21" s="19">
        <v>13</v>
      </c>
      <c r="I21" t="s">
        <v>20</v>
      </c>
      <c r="J21" s="4">
        <f t="shared" si="7"/>
        <v>3.8333333333333335</v>
      </c>
      <c r="K21" s="14">
        <v>14.74</v>
      </c>
      <c r="N21" s="12">
        <f t="shared" si="6"/>
        <v>100</v>
      </c>
      <c r="P21" s="19">
        <v>13</v>
      </c>
      <c r="Q21" t="s">
        <v>20</v>
      </c>
      <c r="R21" s="4" t="s">
        <v>32</v>
      </c>
      <c r="S21" s="4">
        <v>7.08</v>
      </c>
      <c r="U21" s="6" t="s">
        <v>92</v>
      </c>
      <c r="W21" s="19">
        <v>13</v>
      </c>
      <c r="X21" t="s">
        <v>20</v>
      </c>
      <c r="Y21" s="4">
        <f t="shared" si="8"/>
        <v>1.5333333333333334</v>
      </c>
      <c r="Z21" s="4">
        <v>5.85</v>
      </c>
      <c r="AA21" s="9" t="s">
        <v>99</v>
      </c>
      <c r="AB21" s="6" t="s">
        <v>100</v>
      </c>
      <c r="AC21" s="12">
        <f t="shared" si="4"/>
        <v>82.62711864406779</v>
      </c>
      <c r="AE21" s="30">
        <f t="shared" si="5"/>
        <v>92.95550847457626</v>
      </c>
    </row>
    <row r="22" spans="1:31" ht="15">
      <c r="A22" s="1">
        <v>14</v>
      </c>
      <c r="B22" t="s">
        <v>20</v>
      </c>
      <c r="C22" s="4">
        <f t="shared" si="0"/>
        <v>4</v>
      </c>
      <c r="D22" s="4">
        <v>16.07</v>
      </c>
      <c r="H22" s="19">
        <v>14</v>
      </c>
      <c r="I22" t="s">
        <v>20</v>
      </c>
      <c r="J22" s="4">
        <f t="shared" si="7"/>
        <v>4</v>
      </c>
      <c r="K22" s="14">
        <v>16.07</v>
      </c>
      <c r="N22" s="12">
        <f t="shared" si="6"/>
        <v>100</v>
      </c>
      <c r="P22" s="19">
        <v>14</v>
      </c>
      <c r="Q22" t="s">
        <v>20</v>
      </c>
      <c r="R22" s="4" t="s">
        <v>32</v>
      </c>
      <c r="S22" s="4">
        <v>8.16</v>
      </c>
      <c r="U22" s="6" t="s">
        <v>74</v>
      </c>
      <c r="W22" s="19">
        <v>14</v>
      </c>
      <c r="X22" t="s">
        <v>20</v>
      </c>
      <c r="Y22" s="4">
        <f t="shared" si="8"/>
        <v>1.6</v>
      </c>
      <c r="Z22" s="4">
        <v>6.43</v>
      </c>
      <c r="AA22" s="9" t="s">
        <v>158</v>
      </c>
      <c r="AB22" s="6" t="s">
        <v>68</v>
      </c>
      <c r="AC22" s="12">
        <f aca="true" t="shared" si="9" ref="AC22:AC29">Z22*100/S22</f>
        <v>78.79901960784314</v>
      </c>
      <c r="AE22" s="30">
        <f t="shared" si="5"/>
        <v>88.64889705882352</v>
      </c>
    </row>
    <row r="23" spans="1:31" ht="15">
      <c r="A23" s="1">
        <v>15</v>
      </c>
      <c r="B23" t="s">
        <v>20</v>
      </c>
      <c r="C23" s="4">
        <f t="shared" si="0"/>
        <v>4.166666666666667</v>
      </c>
      <c r="D23" s="4">
        <v>16.74</v>
      </c>
      <c r="H23" s="19">
        <v>15</v>
      </c>
      <c r="I23" t="s">
        <v>20</v>
      </c>
      <c r="J23" s="4">
        <f t="shared" si="7"/>
        <v>4.166666666666667</v>
      </c>
      <c r="K23" s="14">
        <v>16.74</v>
      </c>
      <c r="N23" s="12">
        <f t="shared" si="6"/>
        <v>100</v>
      </c>
      <c r="P23" s="19">
        <v>15</v>
      </c>
      <c r="Q23" t="s">
        <v>20</v>
      </c>
      <c r="R23" s="4" t="s">
        <v>32</v>
      </c>
      <c r="S23" s="4">
        <v>8.76</v>
      </c>
      <c r="U23" s="6" t="s">
        <v>93</v>
      </c>
      <c r="W23" s="19">
        <v>15</v>
      </c>
      <c r="X23" t="s">
        <v>20</v>
      </c>
      <c r="Y23" s="4">
        <f t="shared" si="8"/>
        <v>1.6666666666666667</v>
      </c>
      <c r="Z23" s="4">
        <v>6.72</v>
      </c>
      <c r="AA23" s="9" t="s">
        <v>101</v>
      </c>
      <c r="AB23" s="6" t="s">
        <v>102</v>
      </c>
      <c r="AC23" s="12">
        <f t="shared" si="9"/>
        <v>76.7123287671233</v>
      </c>
      <c r="AE23" s="30">
        <f t="shared" si="5"/>
        <v>86.3013698630137</v>
      </c>
    </row>
    <row r="24" spans="1:31" ht="15">
      <c r="A24" s="1">
        <v>16</v>
      </c>
      <c r="B24" t="s">
        <v>20</v>
      </c>
      <c r="C24" s="4">
        <f t="shared" si="0"/>
        <v>4.333333333333333</v>
      </c>
      <c r="D24" s="17">
        <f>Z24*2.5</f>
        <v>17.525</v>
      </c>
      <c r="E24" s="18" t="s">
        <v>138</v>
      </c>
      <c r="H24" s="19">
        <v>16</v>
      </c>
      <c r="I24" t="s">
        <v>20</v>
      </c>
      <c r="J24" s="4">
        <f t="shared" si="7"/>
        <v>4.333333333333333</v>
      </c>
      <c r="K24" s="17">
        <f>Z24*2.5</f>
        <v>17.525</v>
      </c>
      <c r="L24" s="18" t="s">
        <v>138</v>
      </c>
      <c r="N24" s="12">
        <f t="shared" si="6"/>
        <v>100</v>
      </c>
      <c r="P24" s="19">
        <v>16</v>
      </c>
      <c r="Q24" t="s">
        <v>20</v>
      </c>
      <c r="R24" s="4">
        <f>A24*0.1</f>
        <v>1.6</v>
      </c>
      <c r="S24" s="4">
        <v>8.86</v>
      </c>
      <c r="T24" s="6" t="s">
        <v>95</v>
      </c>
      <c r="U24" s="6" t="s">
        <v>93</v>
      </c>
      <c r="W24" s="19">
        <v>16</v>
      </c>
      <c r="X24" t="s">
        <v>20</v>
      </c>
      <c r="Y24" s="4">
        <f t="shared" si="8"/>
        <v>1.7333333333333334</v>
      </c>
      <c r="Z24" s="4">
        <v>7.01</v>
      </c>
      <c r="AA24" s="9" t="s">
        <v>96</v>
      </c>
      <c r="AB24" s="6" t="s">
        <v>97</v>
      </c>
      <c r="AC24" s="12">
        <f t="shared" si="9"/>
        <v>79.11963882618511</v>
      </c>
      <c r="AE24" s="30">
        <f t="shared" si="5"/>
        <v>89.00959367945825</v>
      </c>
    </row>
    <row r="25" spans="1:31" ht="15">
      <c r="A25" s="1">
        <v>17</v>
      </c>
      <c r="B25" t="s">
        <v>20</v>
      </c>
      <c r="C25" s="4">
        <f t="shared" si="0"/>
        <v>4.5</v>
      </c>
      <c r="D25" s="17">
        <f aca="true" t="shared" si="10" ref="D25:D37">Z25*2.5</f>
        <v>18.700000000000003</v>
      </c>
      <c r="E25" s="18" t="s">
        <v>138</v>
      </c>
      <c r="H25" s="19">
        <v>17</v>
      </c>
      <c r="I25" t="s">
        <v>20</v>
      </c>
      <c r="J25" s="4">
        <f t="shared" si="7"/>
        <v>4.5</v>
      </c>
      <c r="K25" s="17">
        <f aca="true" t="shared" si="11" ref="K25:K37">Z25*2.5</f>
        <v>18.700000000000003</v>
      </c>
      <c r="L25" s="18" t="s">
        <v>138</v>
      </c>
      <c r="N25" s="12">
        <f t="shared" si="6"/>
        <v>100</v>
      </c>
      <c r="P25" s="19">
        <v>17</v>
      </c>
      <c r="Q25" t="s">
        <v>20</v>
      </c>
      <c r="R25" s="4">
        <f aca="true" t="shared" si="12" ref="R25:R33">A25*0.1</f>
        <v>1.7000000000000002</v>
      </c>
      <c r="S25" s="4">
        <v>8.96</v>
      </c>
      <c r="T25" s="6" t="s">
        <v>103</v>
      </c>
      <c r="U25" s="6" t="s">
        <v>94</v>
      </c>
      <c r="W25" s="19">
        <v>17</v>
      </c>
      <c r="X25" t="s">
        <v>20</v>
      </c>
      <c r="Y25" s="4">
        <f t="shared" si="8"/>
        <v>1.8</v>
      </c>
      <c r="Z25" s="4">
        <v>7.48</v>
      </c>
      <c r="AA25" s="9" t="s">
        <v>104</v>
      </c>
      <c r="AB25" s="6" t="s">
        <v>105</v>
      </c>
      <c r="AC25" s="12">
        <f t="shared" si="9"/>
        <v>83.48214285714285</v>
      </c>
      <c r="AE25" s="30">
        <f t="shared" si="5"/>
        <v>93.91741071428571</v>
      </c>
    </row>
    <row r="26" spans="1:31" ht="15">
      <c r="A26" s="1">
        <v>18</v>
      </c>
      <c r="B26" t="s">
        <v>20</v>
      </c>
      <c r="C26" s="4">
        <f t="shared" si="0"/>
        <v>4.666666666666667</v>
      </c>
      <c r="D26" s="17">
        <f t="shared" si="10"/>
        <v>22.549999999999997</v>
      </c>
      <c r="E26" s="18" t="s">
        <v>138</v>
      </c>
      <c r="H26" s="19">
        <v>18</v>
      </c>
      <c r="I26" t="s">
        <v>20</v>
      </c>
      <c r="J26" s="4">
        <f t="shared" si="7"/>
        <v>4.666666666666667</v>
      </c>
      <c r="K26" s="17">
        <f t="shared" si="11"/>
        <v>22.549999999999997</v>
      </c>
      <c r="L26" s="18" t="s">
        <v>138</v>
      </c>
      <c r="N26" s="12">
        <f t="shared" si="6"/>
        <v>99.99999999999999</v>
      </c>
      <c r="P26" s="19">
        <v>18</v>
      </c>
      <c r="Q26" t="s">
        <v>20</v>
      </c>
      <c r="R26" s="4">
        <f t="shared" si="12"/>
        <v>1.8</v>
      </c>
      <c r="S26" s="4">
        <v>10.47</v>
      </c>
      <c r="T26" s="9" t="s">
        <v>104</v>
      </c>
      <c r="U26" s="6" t="s">
        <v>75</v>
      </c>
      <c r="W26" s="19">
        <v>18</v>
      </c>
      <c r="X26" t="s">
        <v>20</v>
      </c>
      <c r="Y26" s="4">
        <f t="shared" si="8"/>
        <v>1.8666666666666667</v>
      </c>
      <c r="Z26" s="4">
        <v>9.02</v>
      </c>
      <c r="AA26" s="9" t="s">
        <v>106</v>
      </c>
      <c r="AB26" s="6" t="s">
        <v>77</v>
      </c>
      <c r="AC26" s="12">
        <f t="shared" si="9"/>
        <v>86.15090735434575</v>
      </c>
      <c r="AE26" s="30">
        <f t="shared" si="5"/>
        <v>96.91977077363896</v>
      </c>
    </row>
    <row r="27" spans="1:31" ht="15">
      <c r="A27" s="1">
        <v>19</v>
      </c>
      <c r="B27" t="s">
        <v>20</v>
      </c>
      <c r="C27" s="4">
        <f t="shared" si="0"/>
        <v>4.833333333333333</v>
      </c>
      <c r="D27" s="17">
        <f t="shared" si="10"/>
        <v>23.450000000000003</v>
      </c>
      <c r="E27" s="18" t="s">
        <v>138</v>
      </c>
      <c r="H27" s="19">
        <v>19</v>
      </c>
      <c r="I27" t="s">
        <v>20</v>
      </c>
      <c r="J27" s="4">
        <f t="shared" si="7"/>
        <v>4.833333333333333</v>
      </c>
      <c r="K27" s="17">
        <f t="shared" si="11"/>
        <v>23.450000000000003</v>
      </c>
      <c r="L27" s="18" t="s">
        <v>138</v>
      </c>
      <c r="N27" s="12">
        <f t="shared" si="6"/>
        <v>100.00000000000001</v>
      </c>
      <c r="P27" s="19">
        <v>19</v>
      </c>
      <c r="Q27" t="s">
        <v>20</v>
      </c>
      <c r="R27" s="4">
        <f t="shared" si="12"/>
        <v>1.9000000000000001</v>
      </c>
      <c r="S27" s="4">
        <v>10.67</v>
      </c>
      <c r="T27" s="6" t="s">
        <v>107</v>
      </c>
      <c r="U27" s="6" t="s">
        <v>108</v>
      </c>
      <c r="W27" s="19">
        <v>19</v>
      </c>
      <c r="X27" t="s">
        <v>20</v>
      </c>
      <c r="Y27" s="4">
        <f t="shared" si="8"/>
        <v>1.9333333333333333</v>
      </c>
      <c r="Z27" s="4">
        <v>9.38</v>
      </c>
      <c r="AA27" s="9" t="s">
        <v>109</v>
      </c>
      <c r="AB27" s="6" t="s">
        <v>108</v>
      </c>
      <c r="AC27" s="12">
        <f t="shared" si="9"/>
        <v>87.9100281162137</v>
      </c>
      <c r="AE27" s="30">
        <f t="shared" si="5"/>
        <v>98.8987816307404</v>
      </c>
    </row>
    <row r="28" spans="1:31" ht="15">
      <c r="A28" s="1">
        <v>20</v>
      </c>
      <c r="B28" t="s">
        <v>20</v>
      </c>
      <c r="C28" s="4">
        <f t="shared" si="0"/>
        <v>5</v>
      </c>
      <c r="D28" s="17">
        <f t="shared" si="10"/>
        <v>24.8</v>
      </c>
      <c r="E28" s="18" t="s">
        <v>138</v>
      </c>
      <c r="H28" s="19">
        <v>20</v>
      </c>
      <c r="I28" t="s">
        <v>20</v>
      </c>
      <c r="J28" s="4">
        <f t="shared" si="7"/>
        <v>5</v>
      </c>
      <c r="K28" s="17">
        <f t="shared" si="11"/>
        <v>24.8</v>
      </c>
      <c r="L28" s="18" t="s">
        <v>138</v>
      </c>
      <c r="N28" s="12">
        <f t="shared" si="6"/>
        <v>100</v>
      </c>
      <c r="P28" s="19">
        <v>20</v>
      </c>
      <c r="Q28" t="s">
        <v>20</v>
      </c>
      <c r="R28" s="4">
        <f t="shared" si="12"/>
        <v>2</v>
      </c>
      <c r="S28" s="4">
        <v>11.88</v>
      </c>
      <c r="T28" s="6" t="s">
        <v>84</v>
      </c>
      <c r="U28" s="6" t="s">
        <v>78</v>
      </c>
      <c r="W28" s="19">
        <v>20</v>
      </c>
      <c r="X28" t="s">
        <v>20</v>
      </c>
      <c r="Y28" s="4">
        <f t="shared" si="8"/>
        <v>2</v>
      </c>
      <c r="Z28" s="4">
        <v>9.92</v>
      </c>
      <c r="AA28" s="6" t="s">
        <v>84</v>
      </c>
      <c r="AB28" s="6" t="s">
        <v>80</v>
      </c>
      <c r="AC28" s="12">
        <f t="shared" si="9"/>
        <v>83.5016835016835</v>
      </c>
      <c r="AE28" s="30">
        <f t="shared" si="5"/>
        <v>93.93939393939394</v>
      </c>
    </row>
    <row r="29" spans="1:31" ht="15">
      <c r="A29" s="1">
        <v>21</v>
      </c>
      <c r="B29" t="s">
        <v>20</v>
      </c>
      <c r="C29" s="4">
        <f t="shared" si="0"/>
        <v>5.166666666666667</v>
      </c>
      <c r="D29" s="17">
        <f t="shared" si="10"/>
        <v>25.150000000000002</v>
      </c>
      <c r="E29" s="18" t="s">
        <v>138</v>
      </c>
      <c r="H29" s="19">
        <v>21</v>
      </c>
      <c r="I29" t="s">
        <v>20</v>
      </c>
      <c r="J29" s="4">
        <f t="shared" si="7"/>
        <v>5.166666666666667</v>
      </c>
      <c r="K29" s="17">
        <f t="shared" si="11"/>
        <v>25.150000000000002</v>
      </c>
      <c r="L29" s="18" t="s">
        <v>138</v>
      </c>
      <c r="N29" s="12">
        <f t="shared" si="6"/>
        <v>99.99999999999999</v>
      </c>
      <c r="P29" s="19">
        <v>21</v>
      </c>
      <c r="Q29" t="s">
        <v>20</v>
      </c>
      <c r="R29" s="4">
        <f t="shared" si="12"/>
        <v>2.1</v>
      </c>
      <c r="S29" s="4">
        <v>12.39</v>
      </c>
      <c r="T29" s="6" t="s">
        <v>115</v>
      </c>
      <c r="U29" s="6" t="s">
        <v>108</v>
      </c>
      <c r="W29" s="19">
        <v>21</v>
      </c>
      <c r="X29" t="s">
        <v>20</v>
      </c>
      <c r="Y29" s="4">
        <f t="shared" si="8"/>
        <v>2.066666666666667</v>
      </c>
      <c r="Z29" s="4">
        <v>10.06</v>
      </c>
      <c r="AA29" s="9" t="s">
        <v>118</v>
      </c>
      <c r="AB29" s="6" t="s">
        <v>108</v>
      </c>
      <c r="AC29" s="12">
        <f t="shared" si="9"/>
        <v>81.19451170298628</v>
      </c>
      <c r="AE29" s="30">
        <f t="shared" si="5"/>
        <v>91.34382566585955</v>
      </c>
    </row>
    <row r="30" spans="1:31" ht="15">
      <c r="A30" s="1">
        <v>22</v>
      </c>
      <c r="B30" t="s">
        <v>20</v>
      </c>
      <c r="C30" s="4">
        <f t="shared" si="0"/>
        <v>5.333333333333333</v>
      </c>
      <c r="D30" s="17">
        <f t="shared" si="10"/>
        <v>26</v>
      </c>
      <c r="E30" s="18" t="s">
        <v>138</v>
      </c>
      <c r="H30" s="19">
        <v>22</v>
      </c>
      <c r="I30" t="s">
        <v>20</v>
      </c>
      <c r="J30" s="4">
        <f t="shared" si="7"/>
        <v>5.333333333333333</v>
      </c>
      <c r="K30" s="17">
        <f t="shared" si="11"/>
        <v>26</v>
      </c>
      <c r="L30" s="18" t="s">
        <v>138</v>
      </c>
      <c r="N30" s="12">
        <f t="shared" si="6"/>
        <v>100</v>
      </c>
      <c r="P30" s="19">
        <v>22</v>
      </c>
      <c r="Q30" t="s">
        <v>20</v>
      </c>
      <c r="R30" s="4">
        <f t="shared" si="12"/>
        <v>2.2</v>
      </c>
      <c r="S30" s="4">
        <v>13.02</v>
      </c>
      <c r="T30" s="6" t="s">
        <v>110</v>
      </c>
      <c r="U30" s="6" t="s">
        <v>81</v>
      </c>
      <c r="W30" s="19">
        <v>22</v>
      </c>
      <c r="X30" t="s">
        <v>20</v>
      </c>
      <c r="Y30" s="4">
        <f t="shared" si="8"/>
        <v>2.1333333333333333</v>
      </c>
      <c r="Z30" s="4">
        <v>10.4</v>
      </c>
      <c r="AA30" s="9" t="s">
        <v>119</v>
      </c>
      <c r="AB30" s="6" t="s">
        <v>83</v>
      </c>
      <c r="AC30" s="12">
        <f aca="true" t="shared" si="13" ref="AC30:AC37">Z30*100/S30</f>
        <v>79.87711213517666</v>
      </c>
      <c r="AE30" s="30">
        <f t="shared" si="5"/>
        <v>89.86175115207374</v>
      </c>
    </row>
    <row r="31" spans="1:31" ht="15">
      <c r="A31" s="1">
        <v>23</v>
      </c>
      <c r="B31" t="s">
        <v>20</v>
      </c>
      <c r="C31" s="4">
        <f t="shared" si="0"/>
        <v>5.5</v>
      </c>
      <c r="D31" s="17">
        <f t="shared" si="10"/>
        <v>27.575</v>
      </c>
      <c r="E31" s="18" t="s">
        <v>138</v>
      </c>
      <c r="H31" s="19">
        <v>23</v>
      </c>
      <c r="I31" t="s">
        <v>20</v>
      </c>
      <c r="J31" s="4">
        <f t="shared" si="7"/>
        <v>5.5</v>
      </c>
      <c r="K31" s="17">
        <f t="shared" si="11"/>
        <v>27.575</v>
      </c>
      <c r="L31" s="18" t="s">
        <v>138</v>
      </c>
      <c r="N31" s="12">
        <f t="shared" si="6"/>
        <v>100</v>
      </c>
      <c r="P31" s="19">
        <v>23</v>
      </c>
      <c r="Q31" t="s">
        <v>20</v>
      </c>
      <c r="R31" s="4">
        <f t="shared" si="12"/>
        <v>2.3000000000000003</v>
      </c>
      <c r="S31" s="4">
        <v>14.05</v>
      </c>
      <c r="T31" s="6" t="s">
        <v>116</v>
      </c>
      <c r="U31" s="6" t="s">
        <v>108</v>
      </c>
      <c r="W31" s="19">
        <v>23</v>
      </c>
      <c r="X31" t="s">
        <v>20</v>
      </c>
      <c r="Y31" s="4">
        <f t="shared" si="8"/>
        <v>2.2</v>
      </c>
      <c r="Z31" s="4">
        <v>11.03</v>
      </c>
      <c r="AA31" s="9" t="s">
        <v>121</v>
      </c>
      <c r="AB31" s="6" t="s">
        <v>108</v>
      </c>
      <c r="AC31" s="12">
        <f t="shared" si="13"/>
        <v>78.50533807829181</v>
      </c>
      <c r="AE31" s="30">
        <f t="shared" si="5"/>
        <v>88.3185053380783</v>
      </c>
    </row>
    <row r="32" spans="1:31" ht="15">
      <c r="A32" s="1">
        <v>24</v>
      </c>
      <c r="B32" t="s">
        <v>20</v>
      </c>
      <c r="C32" s="4">
        <f t="shared" si="0"/>
        <v>5.666666666666667</v>
      </c>
      <c r="D32" s="17">
        <f t="shared" si="10"/>
        <v>29.075000000000003</v>
      </c>
      <c r="E32" s="18" t="s">
        <v>138</v>
      </c>
      <c r="H32" s="19">
        <v>24</v>
      </c>
      <c r="I32" t="s">
        <v>20</v>
      </c>
      <c r="J32" s="4">
        <f t="shared" si="7"/>
        <v>5.666666666666667</v>
      </c>
      <c r="K32" s="17">
        <f t="shared" si="11"/>
        <v>29.075000000000003</v>
      </c>
      <c r="L32" s="18" t="s">
        <v>138</v>
      </c>
      <c r="N32" s="12">
        <f t="shared" si="6"/>
        <v>100</v>
      </c>
      <c r="P32" s="19">
        <v>24</v>
      </c>
      <c r="Q32" t="s">
        <v>20</v>
      </c>
      <c r="R32" s="4">
        <f t="shared" si="12"/>
        <v>2.4000000000000004</v>
      </c>
      <c r="S32" s="4">
        <v>15.11</v>
      </c>
      <c r="T32" s="6" t="s">
        <v>117</v>
      </c>
      <c r="U32" s="6" t="s">
        <v>91</v>
      </c>
      <c r="W32" s="19">
        <v>24</v>
      </c>
      <c r="X32" t="s">
        <v>20</v>
      </c>
      <c r="Y32" s="4">
        <f t="shared" si="8"/>
        <v>2.2666666666666666</v>
      </c>
      <c r="Z32" s="4">
        <v>11.63</v>
      </c>
      <c r="AA32" s="9" t="s">
        <v>120</v>
      </c>
      <c r="AB32" s="6" t="s">
        <v>66</v>
      </c>
      <c r="AC32" s="12">
        <f t="shared" si="13"/>
        <v>76.96889477167439</v>
      </c>
      <c r="AE32" s="30">
        <f t="shared" si="5"/>
        <v>86.59000661813369</v>
      </c>
    </row>
    <row r="33" spans="1:31" ht="15">
      <c r="A33" s="1">
        <v>25</v>
      </c>
      <c r="B33" t="s">
        <v>20</v>
      </c>
      <c r="C33" s="4">
        <f t="shared" si="0"/>
        <v>5.833333333333333</v>
      </c>
      <c r="D33" s="17">
        <f t="shared" si="10"/>
        <v>29.75</v>
      </c>
      <c r="E33" s="18" t="s">
        <v>138</v>
      </c>
      <c r="H33" s="19">
        <v>25</v>
      </c>
      <c r="I33" t="s">
        <v>20</v>
      </c>
      <c r="J33" s="4">
        <f t="shared" si="7"/>
        <v>5.833333333333333</v>
      </c>
      <c r="K33" s="17">
        <f t="shared" si="11"/>
        <v>29.75</v>
      </c>
      <c r="L33" s="18" t="s">
        <v>138</v>
      </c>
      <c r="N33" s="12">
        <f t="shared" si="6"/>
        <v>100</v>
      </c>
      <c r="P33" s="19">
        <v>25</v>
      </c>
      <c r="Q33" t="s">
        <v>20</v>
      </c>
      <c r="R33" s="4">
        <f t="shared" si="12"/>
        <v>2.5</v>
      </c>
      <c r="S33" s="4">
        <v>15.75</v>
      </c>
      <c r="T33" s="6" t="s">
        <v>114</v>
      </c>
      <c r="U33" s="6" t="s">
        <v>108</v>
      </c>
      <c r="W33" s="19">
        <v>25</v>
      </c>
      <c r="X33" t="s">
        <v>20</v>
      </c>
      <c r="Y33" s="4">
        <f t="shared" si="8"/>
        <v>2.3333333333333335</v>
      </c>
      <c r="Z33" s="4">
        <v>11.9</v>
      </c>
      <c r="AA33" s="9" t="s">
        <v>122</v>
      </c>
      <c r="AB33" s="6" t="s">
        <v>108</v>
      </c>
      <c r="AC33" s="12">
        <f t="shared" si="13"/>
        <v>75.55555555555556</v>
      </c>
      <c r="AE33" s="30">
        <f t="shared" si="5"/>
        <v>85</v>
      </c>
    </row>
    <row r="34" spans="1:31" ht="15">
      <c r="A34" s="1">
        <v>26</v>
      </c>
      <c r="B34" t="s">
        <v>20</v>
      </c>
      <c r="C34" s="4">
        <f t="shared" si="0"/>
        <v>6</v>
      </c>
      <c r="D34" s="17">
        <f t="shared" si="10"/>
        <v>30.525000000000002</v>
      </c>
      <c r="E34" s="18" t="s">
        <v>138</v>
      </c>
      <c r="H34" s="19">
        <v>26</v>
      </c>
      <c r="I34" t="s">
        <v>20</v>
      </c>
      <c r="J34" s="4">
        <f t="shared" si="7"/>
        <v>6</v>
      </c>
      <c r="K34" s="17">
        <f t="shared" si="11"/>
        <v>30.525000000000002</v>
      </c>
      <c r="L34" s="18" t="s">
        <v>138</v>
      </c>
      <c r="N34" s="12">
        <f t="shared" si="6"/>
        <v>100</v>
      </c>
      <c r="P34" s="19">
        <v>26</v>
      </c>
      <c r="Q34" t="s">
        <v>20</v>
      </c>
      <c r="R34" s="4">
        <v>2.5</v>
      </c>
      <c r="S34" s="4">
        <v>16.21</v>
      </c>
      <c r="T34" s="6" t="s">
        <v>114</v>
      </c>
      <c r="U34" s="6" t="s">
        <v>92</v>
      </c>
      <c r="W34" s="19">
        <v>26</v>
      </c>
      <c r="X34" t="s">
        <v>20</v>
      </c>
      <c r="Y34" s="4">
        <f t="shared" si="8"/>
        <v>2.4</v>
      </c>
      <c r="Z34" s="4">
        <v>12.21</v>
      </c>
      <c r="AA34" s="9" t="s">
        <v>117</v>
      </c>
      <c r="AB34" s="6" t="s">
        <v>100</v>
      </c>
      <c r="AC34" s="12">
        <f t="shared" si="13"/>
        <v>75.32387415175818</v>
      </c>
      <c r="AE34" s="30">
        <f t="shared" si="5"/>
        <v>84.73935842072795</v>
      </c>
    </row>
    <row r="35" spans="1:31" ht="15">
      <c r="A35" s="13">
        <v>30</v>
      </c>
      <c r="B35" t="s">
        <v>111</v>
      </c>
      <c r="C35" s="14">
        <f t="shared" si="0"/>
        <v>6.666666666666667</v>
      </c>
      <c r="D35" s="17">
        <f t="shared" si="10"/>
        <v>35.125</v>
      </c>
      <c r="E35" s="18" t="s">
        <v>138</v>
      </c>
      <c r="H35" s="19">
        <v>30</v>
      </c>
      <c r="I35" t="s">
        <v>111</v>
      </c>
      <c r="J35" s="14">
        <f t="shared" si="7"/>
        <v>6.666666666666667</v>
      </c>
      <c r="K35" s="17">
        <f t="shared" si="11"/>
        <v>35.125</v>
      </c>
      <c r="L35" s="18" t="s">
        <v>138</v>
      </c>
      <c r="N35" s="12">
        <f t="shared" si="6"/>
        <v>100</v>
      </c>
      <c r="P35" s="19">
        <v>30</v>
      </c>
      <c r="Q35" t="s">
        <v>111</v>
      </c>
      <c r="R35" s="14">
        <v>2.5</v>
      </c>
      <c r="S35" s="14">
        <v>18.9</v>
      </c>
      <c r="T35" s="6" t="s">
        <v>114</v>
      </c>
      <c r="U35" s="6" t="s">
        <v>93</v>
      </c>
      <c r="W35" s="19">
        <v>30</v>
      </c>
      <c r="X35" t="s">
        <v>111</v>
      </c>
      <c r="Y35" s="14">
        <f t="shared" si="8"/>
        <v>2.6666666666666665</v>
      </c>
      <c r="Z35" s="14">
        <v>14.05</v>
      </c>
      <c r="AA35" s="9" t="s">
        <v>124</v>
      </c>
      <c r="AB35" s="6" t="s">
        <v>102</v>
      </c>
      <c r="AC35" s="12">
        <f t="shared" si="13"/>
        <v>74.33862433862434</v>
      </c>
      <c r="AE35" s="30">
        <f t="shared" si="5"/>
        <v>83.63095238095238</v>
      </c>
    </row>
    <row r="36" spans="1:31" ht="15">
      <c r="A36" s="13">
        <v>30</v>
      </c>
      <c r="B36" t="s">
        <v>112</v>
      </c>
      <c r="C36" s="14">
        <f t="shared" si="0"/>
        <v>6.666666666666667</v>
      </c>
      <c r="D36" s="17">
        <f t="shared" si="10"/>
        <v>37.65</v>
      </c>
      <c r="E36" s="18" t="s">
        <v>138</v>
      </c>
      <c r="H36" s="19">
        <v>30</v>
      </c>
      <c r="I36" t="s">
        <v>112</v>
      </c>
      <c r="J36" s="14">
        <f t="shared" si="7"/>
        <v>6.666666666666667</v>
      </c>
      <c r="K36" s="17">
        <f t="shared" si="11"/>
        <v>37.65</v>
      </c>
      <c r="L36" s="18" t="s">
        <v>138</v>
      </c>
      <c r="N36" s="12">
        <f t="shared" si="6"/>
        <v>100</v>
      </c>
      <c r="P36" s="19">
        <v>30</v>
      </c>
      <c r="Q36" t="s">
        <v>112</v>
      </c>
      <c r="R36" s="14">
        <v>2.5</v>
      </c>
      <c r="S36" s="14">
        <v>18.24</v>
      </c>
      <c r="T36" s="6" t="s">
        <v>114</v>
      </c>
      <c r="U36" s="6" t="s">
        <v>78</v>
      </c>
      <c r="W36" s="19">
        <v>30</v>
      </c>
      <c r="X36" t="s">
        <v>112</v>
      </c>
      <c r="Y36" s="14">
        <f t="shared" si="8"/>
        <v>2.6666666666666665</v>
      </c>
      <c r="Z36" s="14">
        <v>15.06</v>
      </c>
      <c r="AA36" s="9" t="s">
        <v>124</v>
      </c>
      <c r="AB36" s="6" t="s">
        <v>80</v>
      </c>
      <c r="AC36" s="12">
        <f t="shared" si="13"/>
        <v>82.56578947368422</v>
      </c>
      <c r="AE36" s="30">
        <f t="shared" si="5"/>
        <v>92.88651315789474</v>
      </c>
    </row>
    <row r="37" spans="1:31" ht="15">
      <c r="A37" s="13">
        <v>42</v>
      </c>
      <c r="B37" t="s">
        <v>113</v>
      </c>
      <c r="C37" s="14">
        <f t="shared" si="0"/>
        <v>8.666666666666666</v>
      </c>
      <c r="D37" s="17">
        <f t="shared" si="10"/>
        <v>51.475</v>
      </c>
      <c r="E37" s="18" t="s">
        <v>138</v>
      </c>
      <c r="H37" s="19">
        <v>42</v>
      </c>
      <c r="I37" t="s">
        <v>113</v>
      </c>
      <c r="J37" s="14">
        <f t="shared" si="7"/>
        <v>8.666666666666666</v>
      </c>
      <c r="K37" s="17">
        <f t="shared" si="11"/>
        <v>51.475</v>
      </c>
      <c r="L37" s="18" t="s">
        <v>138</v>
      </c>
      <c r="N37" s="12">
        <f t="shared" si="6"/>
        <v>100</v>
      </c>
      <c r="P37" s="19">
        <v>42</v>
      </c>
      <c r="Q37" t="s">
        <v>113</v>
      </c>
      <c r="R37" s="14">
        <v>2.5</v>
      </c>
      <c r="S37" s="14">
        <v>26.07</v>
      </c>
      <c r="T37" s="6" t="s">
        <v>114</v>
      </c>
      <c r="U37" s="6" t="s">
        <v>74</v>
      </c>
      <c r="W37" s="19">
        <v>42</v>
      </c>
      <c r="X37" t="s">
        <v>113</v>
      </c>
      <c r="Y37" s="14">
        <f t="shared" si="8"/>
        <v>3.466666666666667</v>
      </c>
      <c r="Z37" s="14">
        <v>20.59</v>
      </c>
      <c r="AA37" s="9" t="s">
        <v>123</v>
      </c>
      <c r="AB37" s="6" t="s">
        <v>68</v>
      </c>
      <c r="AC37" s="12">
        <f t="shared" si="13"/>
        <v>78.97967011891062</v>
      </c>
      <c r="AE37" s="30">
        <f t="shared" si="5"/>
        <v>88.85212888377444</v>
      </c>
    </row>
    <row r="38" spans="1:26" ht="15">
      <c r="A38" s="13"/>
      <c r="C38" s="14"/>
      <c r="D38" s="14"/>
      <c r="J38" s="14"/>
      <c r="K38" s="14"/>
      <c r="R38" s="14"/>
      <c r="S38" s="14"/>
      <c r="Y38" s="14"/>
      <c r="Z38" s="14"/>
    </row>
    <row r="40" ht="15">
      <c r="A40" s="6" t="s">
        <v>139</v>
      </c>
    </row>
    <row r="41" spans="1:33" s="6" customFormat="1" ht="15">
      <c r="A41" s="6" t="s">
        <v>31</v>
      </c>
      <c r="C41" s="4"/>
      <c r="D41" s="8"/>
      <c r="H41" s="6" t="s">
        <v>143</v>
      </c>
      <c r="J41" s="4"/>
      <c r="K41" s="4"/>
      <c r="N41" s="12"/>
      <c r="O41" s="12"/>
      <c r="R41" s="4"/>
      <c r="S41" s="4"/>
      <c r="Y41" s="4"/>
      <c r="Z41" s="4"/>
      <c r="AA41" s="9"/>
      <c r="AC41" s="12"/>
      <c r="AE41" s="11"/>
      <c r="AG41" s="15"/>
    </row>
    <row r="42" spans="1:33" s="6" customFormat="1" ht="15">
      <c r="A42" s="6" t="s">
        <v>43</v>
      </c>
      <c r="C42" s="8"/>
      <c r="D42" s="8"/>
      <c r="H42" s="6" t="s">
        <v>142</v>
      </c>
      <c r="J42" s="8"/>
      <c r="K42" s="4"/>
      <c r="N42" s="12"/>
      <c r="O42" s="12"/>
      <c r="P42" s="6" t="s">
        <v>141</v>
      </c>
      <c r="R42" s="8"/>
      <c r="S42" s="4"/>
      <c r="Y42" s="8"/>
      <c r="Z42" s="8"/>
      <c r="AC42" s="12"/>
      <c r="AE42" s="11"/>
      <c r="AG42" s="15"/>
    </row>
    <row r="43" spans="1:33" s="6" customFormat="1" ht="15">
      <c r="A43" s="6" t="s">
        <v>44</v>
      </c>
      <c r="C43" s="8"/>
      <c r="D43" s="8"/>
      <c r="J43" s="8"/>
      <c r="K43" s="4"/>
      <c r="N43" s="12"/>
      <c r="O43" s="12"/>
      <c r="P43" s="6" t="s">
        <v>140</v>
      </c>
      <c r="R43" s="8"/>
      <c r="S43" s="4"/>
      <c r="Y43" s="8"/>
      <c r="Z43" s="8"/>
      <c r="AC43" s="12"/>
      <c r="AE43" s="11"/>
      <c r="AG43" s="15"/>
    </row>
  </sheetData>
  <sheetProtection/>
  <mergeCells count="4">
    <mergeCell ref="C4:F4"/>
    <mergeCell ref="R4:U4"/>
    <mergeCell ref="Y4:AC4"/>
    <mergeCell ref="J4:N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2">
      <selection activeCell="T46" sqref="T46"/>
    </sheetView>
  </sheetViews>
  <sheetFormatPr defaultColWidth="9.140625" defaultRowHeight="15"/>
  <cols>
    <col min="12" max="12" width="2.8515625" style="0" customWidth="1"/>
  </cols>
  <sheetData>
    <row r="1" spans="1:13" ht="15">
      <c r="A1" t="s">
        <v>144</v>
      </c>
      <c r="M1" t="s">
        <v>151</v>
      </c>
    </row>
    <row r="3" spans="1:23" s="21" customFormat="1" ht="15">
      <c r="A3" s="21" t="s">
        <v>25</v>
      </c>
      <c r="B3" s="21" t="s">
        <v>15</v>
      </c>
      <c r="C3" s="21" t="s">
        <v>145</v>
      </c>
      <c r="D3" s="21" t="s">
        <v>146</v>
      </c>
      <c r="E3" s="21" t="s">
        <v>147</v>
      </c>
      <c r="F3" s="21" t="s">
        <v>148</v>
      </c>
      <c r="G3" s="21" t="s">
        <v>149</v>
      </c>
      <c r="H3" s="21" t="s">
        <v>150</v>
      </c>
      <c r="I3" s="21" t="s">
        <v>155</v>
      </c>
      <c r="J3" s="21" t="s">
        <v>156</v>
      </c>
      <c r="K3" s="21" t="s">
        <v>157</v>
      </c>
      <c r="L3" s="23"/>
      <c r="M3" s="21" t="s">
        <v>25</v>
      </c>
      <c r="N3" s="21" t="s">
        <v>15</v>
      </c>
      <c r="O3" s="21" t="s">
        <v>145</v>
      </c>
      <c r="P3" s="21" t="s">
        <v>146</v>
      </c>
      <c r="Q3" s="21" t="s">
        <v>147</v>
      </c>
      <c r="R3" s="21" t="s">
        <v>148</v>
      </c>
      <c r="S3" s="21" t="s">
        <v>149</v>
      </c>
      <c r="T3" s="21" t="s">
        <v>150</v>
      </c>
      <c r="U3" s="21" t="s">
        <v>155</v>
      </c>
      <c r="V3" s="21" t="s">
        <v>156</v>
      </c>
      <c r="W3" s="21" t="s">
        <v>157</v>
      </c>
    </row>
    <row r="4" spans="1:19" ht="15">
      <c r="A4" s="21">
        <v>3</v>
      </c>
      <c r="B4" s="22">
        <f>ROUND(A4*4/30,2)</f>
        <v>0.4</v>
      </c>
      <c r="C4" s="22">
        <f>B4*0.75</f>
        <v>0.30000000000000004</v>
      </c>
      <c r="D4" s="22"/>
      <c r="E4" s="22"/>
      <c r="F4" s="22"/>
      <c r="G4" s="22"/>
      <c r="M4" s="21">
        <v>3</v>
      </c>
      <c r="N4" s="22">
        <f>ROUND(M4*8/90,2)</f>
        <v>0.27</v>
      </c>
      <c r="O4" s="22">
        <f aca="true" t="shared" si="0" ref="O4:O33">N4*0.75</f>
        <v>0.2025</v>
      </c>
      <c r="P4" s="22"/>
      <c r="Q4" s="22"/>
      <c r="R4" s="22"/>
      <c r="S4" s="22"/>
    </row>
    <row r="5" spans="1:19" ht="15">
      <c r="A5" s="21">
        <v>4</v>
      </c>
      <c r="B5" s="22">
        <f aca="true" t="shared" si="1" ref="B5:B11">ROUND(A5*4/30,2)</f>
        <v>0.53</v>
      </c>
      <c r="C5" s="22">
        <f aca="true" t="shared" si="2" ref="C5:G33">B5*0.75</f>
        <v>0.3975</v>
      </c>
      <c r="D5" s="22">
        <f>C5*0.75</f>
        <v>0.29812500000000003</v>
      </c>
      <c r="E5" s="22"/>
      <c r="F5" s="22"/>
      <c r="G5" s="22"/>
      <c r="M5" s="21">
        <v>4</v>
      </c>
      <c r="N5" s="22">
        <f aca="true" t="shared" si="3" ref="N5:N11">ROUND(M5*8/90,2)</f>
        <v>0.36</v>
      </c>
      <c r="O5" s="22">
        <f t="shared" si="0"/>
        <v>0.27</v>
      </c>
      <c r="P5" s="22">
        <f aca="true" t="shared" si="4" ref="P5:P33">O5*0.75</f>
        <v>0.2025</v>
      </c>
      <c r="Q5" s="22"/>
      <c r="R5" s="22"/>
      <c r="S5" s="22"/>
    </row>
    <row r="6" spans="1:19" ht="15">
      <c r="A6" s="21">
        <v>5</v>
      </c>
      <c r="B6" s="22">
        <f t="shared" si="1"/>
        <v>0.67</v>
      </c>
      <c r="C6" s="22">
        <f t="shared" si="2"/>
        <v>0.5025000000000001</v>
      </c>
      <c r="D6" s="22">
        <f t="shared" si="2"/>
        <v>0.37687500000000007</v>
      </c>
      <c r="E6" s="22">
        <f>D6*0.75</f>
        <v>0.28265625000000005</v>
      </c>
      <c r="F6" s="22"/>
      <c r="G6" s="22"/>
      <c r="M6" s="21">
        <v>5</v>
      </c>
      <c r="N6" s="22">
        <f t="shared" si="3"/>
        <v>0.44</v>
      </c>
      <c r="O6" s="22">
        <f t="shared" si="0"/>
        <v>0.33</v>
      </c>
      <c r="P6" s="22">
        <f t="shared" si="4"/>
        <v>0.2475</v>
      </c>
      <c r="Q6" s="22">
        <f aca="true" t="shared" si="5" ref="Q6:Q33">P6*0.75</f>
        <v>0.18562499999999998</v>
      </c>
      <c r="R6" s="22"/>
      <c r="S6" s="22"/>
    </row>
    <row r="7" spans="1:19" ht="15">
      <c r="A7" s="21">
        <v>6</v>
      </c>
      <c r="B7" s="22">
        <f t="shared" si="1"/>
        <v>0.8</v>
      </c>
      <c r="C7" s="22">
        <f t="shared" si="2"/>
        <v>0.6000000000000001</v>
      </c>
      <c r="D7" s="22">
        <f t="shared" si="2"/>
        <v>0.45000000000000007</v>
      </c>
      <c r="E7" s="22">
        <f t="shared" si="2"/>
        <v>0.3375</v>
      </c>
      <c r="F7" s="22"/>
      <c r="G7" s="22"/>
      <c r="M7" s="21">
        <v>6</v>
      </c>
      <c r="N7" s="22">
        <f t="shared" si="3"/>
        <v>0.53</v>
      </c>
      <c r="O7" s="22">
        <f t="shared" si="0"/>
        <v>0.3975</v>
      </c>
      <c r="P7" s="22">
        <f t="shared" si="4"/>
        <v>0.29812500000000003</v>
      </c>
      <c r="Q7" s="22">
        <f t="shared" si="5"/>
        <v>0.22359375000000004</v>
      </c>
      <c r="R7" s="22"/>
      <c r="S7" s="22"/>
    </row>
    <row r="8" spans="1:19" ht="15">
      <c r="A8" s="21">
        <v>7</v>
      </c>
      <c r="B8" s="22">
        <f t="shared" si="1"/>
        <v>0.93</v>
      </c>
      <c r="C8" s="22">
        <f t="shared" si="2"/>
        <v>0.6975</v>
      </c>
      <c r="D8" s="22">
        <f t="shared" si="2"/>
        <v>0.5231250000000001</v>
      </c>
      <c r="E8" s="22">
        <f t="shared" si="2"/>
        <v>0.39234375000000005</v>
      </c>
      <c r="F8" s="22">
        <f>E8*0.75</f>
        <v>0.29425781250000005</v>
      </c>
      <c r="G8" s="22"/>
      <c r="M8" s="21">
        <v>7</v>
      </c>
      <c r="N8" s="22">
        <f t="shared" si="3"/>
        <v>0.62</v>
      </c>
      <c r="O8" s="22">
        <f t="shared" si="0"/>
        <v>0.46499999999999997</v>
      </c>
      <c r="P8" s="22">
        <f t="shared" si="4"/>
        <v>0.34875</v>
      </c>
      <c r="Q8" s="22">
        <f t="shared" si="5"/>
        <v>0.26156250000000003</v>
      </c>
      <c r="R8" s="22">
        <f aca="true" t="shared" si="6" ref="R8:R33">Q8*0.75</f>
        <v>0.19617187500000002</v>
      </c>
      <c r="S8" s="22"/>
    </row>
    <row r="9" spans="1:19" ht="15">
      <c r="A9" s="21">
        <v>8</v>
      </c>
      <c r="B9" s="22">
        <f t="shared" si="1"/>
        <v>1.07</v>
      </c>
      <c r="C9" s="22">
        <f t="shared" si="2"/>
        <v>0.8025</v>
      </c>
      <c r="D9" s="22">
        <f t="shared" si="2"/>
        <v>0.6018749999999999</v>
      </c>
      <c r="E9" s="22">
        <f t="shared" si="2"/>
        <v>0.45140624999999995</v>
      </c>
      <c r="F9" s="22">
        <f t="shared" si="2"/>
        <v>0.33855468749999995</v>
      </c>
      <c r="G9" s="22"/>
      <c r="M9" s="21">
        <v>8</v>
      </c>
      <c r="N9" s="22">
        <f t="shared" si="3"/>
        <v>0.71</v>
      </c>
      <c r="O9" s="22">
        <f t="shared" si="0"/>
        <v>0.5325</v>
      </c>
      <c r="P9" s="22">
        <f t="shared" si="4"/>
        <v>0.399375</v>
      </c>
      <c r="Q9" s="22">
        <f t="shared" si="5"/>
        <v>0.29953124999999997</v>
      </c>
      <c r="R9" s="22">
        <f t="shared" si="6"/>
        <v>0.22464843749999996</v>
      </c>
      <c r="S9" s="22"/>
    </row>
    <row r="10" spans="1:19" ht="15">
      <c r="A10" s="21">
        <v>9</v>
      </c>
      <c r="B10" s="22">
        <f t="shared" si="1"/>
        <v>1.2</v>
      </c>
      <c r="C10" s="22">
        <f t="shared" si="2"/>
        <v>0.8999999999999999</v>
      </c>
      <c r="D10" s="22">
        <f t="shared" si="2"/>
        <v>0.6749999999999999</v>
      </c>
      <c r="E10" s="22">
        <f t="shared" si="2"/>
        <v>0.50625</v>
      </c>
      <c r="F10" s="22">
        <f t="shared" si="2"/>
        <v>0.37968749999999996</v>
      </c>
      <c r="G10" s="22"/>
      <c r="M10" s="21">
        <v>9</v>
      </c>
      <c r="N10" s="22">
        <f t="shared" si="3"/>
        <v>0.8</v>
      </c>
      <c r="O10" s="22">
        <f t="shared" si="0"/>
        <v>0.6000000000000001</v>
      </c>
      <c r="P10" s="22">
        <f t="shared" si="4"/>
        <v>0.45000000000000007</v>
      </c>
      <c r="Q10" s="22">
        <f t="shared" si="5"/>
        <v>0.3375</v>
      </c>
      <c r="R10" s="22">
        <f t="shared" si="6"/>
        <v>0.25312500000000004</v>
      </c>
      <c r="S10" s="22"/>
    </row>
    <row r="11" spans="1:19" ht="15">
      <c r="A11" s="21">
        <v>10</v>
      </c>
      <c r="B11" s="22">
        <f t="shared" si="1"/>
        <v>1.33</v>
      </c>
      <c r="C11" s="22">
        <f t="shared" si="2"/>
        <v>0.9975</v>
      </c>
      <c r="D11" s="22">
        <f t="shared" si="2"/>
        <v>0.748125</v>
      </c>
      <c r="E11" s="22">
        <f t="shared" si="2"/>
        <v>0.5610937500000001</v>
      </c>
      <c r="F11" s="22">
        <f t="shared" si="2"/>
        <v>0.42082031250000007</v>
      </c>
      <c r="G11" s="22">
        <f>F11*0.75</f>
        <v>0.31561523437500005</v>
      </c>
      <c r="M11" s="21">
        <v>10</v>
      </c>
      <c r="N11" s="22">
        <f t="shared" si="3"/>
        <v>0.89</v>
      </c>
      <c r="O11" s="22">
        <f t="shared" si="0"/>
        <v>0.6675</v>
      </c>
      <c r="P11" s="22">
        <f t="shared" si="4"/>
        <v>0.500625</v>
      </c>
      <c r="Q11" s="22">
        <f t="shared" si="5"/>
        <v>0.37546875</v>
      </c>
      <c r="R11" s="22">
        <f t="shared" si="6"/>
        <v>0.2816015625</v>
      </c>
      <c r="S11" s="22">
        <f aca="true" t="shared" si="7" ref="S11:S33">R11*0.75</f>
        <v>0.211201171875</v>
      </c>
    </row>
    <row r="12" spans="1:19" ht="15">
      <c r="A12" s="21">
        <v>11</v>
      </c>
      <c r="B12" s="22">
        <f>ROUND((A12+10)*4/60,2)</f>
        <v>1.4</v>
      </c>
      <c r="C12" s="22">
        <f t="shared" si="2"/>
        <v>1.0499999999999998</v>
      </c>
      <c r="D12" s="22">
        <f t="shared" si="2"/>
        <v>0.7874999999999999</v>
      </c>
      <c r="E12" s="22">
        <f t="shared" si="2"/>
        <v>0.590625</v>
      </c>
      <c r="F12" s="22">
        <f t="shared" si="2"/>
        <v>0.44296874999999997</v>
      </c>
      <c r="G12" s="22">
        <f t="shared" si="2"/>
        <v>0.3322265625</v>
      </c>
      <c r="M12" s="21">
        <v>11</v>
      </c>
      <c r="N12" s="22">
        <f>ROUND((M12+10)*8/180,2)</f>
        <v>0.93</v>
      </c>
      <c r="O12" s="22">
        <f t="shared" si="0"/>
        <v>0.6975</v>
      </c>
      <c r="P12" s="22">
        <f t="shared" si="4"/>
        <v>0.5231250000000001</v>
      </c>
      <c r="Q12" s="22">
        <f t="shared" si="5"/>
        <v>0.39234375000000005</v>
      </c>
      <c r="R12" s="22">
        <f t="shared" si="6"/>
        <v>0.29425781250000005</v>
      </c>
      <c r="S12" s="22">
        <f t="shared" si="7"/>
        <v>0.22069335937500004</v>
      </c>
    </row>
    <row r="13" spans="1:19" ht="15">
      <c r="A13" s="21">
        <v>12</v>
      </c>
      <c r="B13" s="22">
        <f aca="true" t="shared" si="8" ref="B13:B33">ROUND((A13+10)*4/60,2)</f>
        <v>1.47</v>
      </c>
      <c r="C13" s="22">
        <f t="shared" si="2"/>
        <v>1.1025</v>
      </c>
      <c r="D13" s="22">
        <f t="shared" si="2"/>
        <v>0.826875</v>
      </c>
      <c r="E13" s="22">
        <f t="shared" si="2"/>
        <v>0.62015625</v>
      </c>
      <c r="F13" s="22">
        <f t="shared" si="2"/>
        <v>0.4651171875</v>
      </c>
      <c r="G13" s="22">
        <f t="shared" si="2"/>
        <v>0.348837890625</v>
      </c>
      <c r="M13" s="21">
        <v>12</v>
      </c>
      <c r="N13" s="22">
        <f aca="true" t="shared" si="9" ref="N13:N33">ROUND((M13+10)*8/180,2)</f>
        <v>0.98</v>
      </c>
      <c r="O13" s="22">
        <f t="shared" si="0"/>
        <v>0.735</v>
      </c>
      <c r="P13" s="22">
        <f t="shared" si="4"/>
        <v>0.55125</v>
      </c>
      <c r="Q13" s="22">
        <f t="shared" si="5"/>
        <v>0.4134375</v>
      </c>
      <c r="R13" s="22">
        <f t="shared" si="6"/>
        <v>0.310078125</v>
      </c>
      <c r="S13" s="22">
        <f t="shared" si="7"/>
        <v>0.23255859375</v>
      </c>
    </row>
    <row r="14" spans="1:19" ht="15">
      <c r="A14" s="21">
        <v>13</v>
      </c>
      <c r="B14" s="22">
        <f t="shared" si="8"/>
        <v>1.53</v>
      </c>
      <c r="C14" s="22">
        <f t="shared" si="2"/>
        <v>1.1475</v>
      </c>
      <c r="D14" s="22">
        <f t="shared" si="2"/>
        <v>0.860625</v>
      </c>
      <c r="E14" s="22">
        <f t="shared" si="2"/>
        <v>0.64546875</v>
      </c>
      <c r="F14" s="22">
        <f t="shared" si="2"/>
        <v>0.4841015625</v>
      </c>
      <c r="G14" s="22">
        <f t="shared" si="2"/>
        <v>0.363076171875</v>
      </c>
      <c r="M14" s="21">
        <v>13</v>
      </c>
      <c r="N14" s="22">
        <f t="shared" si="9"/>
        <v>1.02</v>
      </c>
      <c r="O14" s="22">
        <f t="shared" si="0"/>
        <v>0.765</v>
      </c>
      <c r="P14" s="22">
        <f t="shared" si="4"/>
        <v>0.57375</v>
      </c>
      <c r="Q14" s="22">
        <f t="shared" si="5"/>
        <v>0.4303125</v>
      </c>
      <c r="R14" s="22">
        <f t="shared" si="6"/>
        <v>0.322734375</v>
      </c>
      <c r="S14" s="22">
        <f t="shared" si="7"/>
        <v>0.24205078125</v>
      </c>
    </row>
    <row r="15" spans="1:19" ht="15">
      <c r="A15" s="21">
        <v>14</v>
      </c>
      <c r="B15" s="22">
        <f t="shared" si="8"/>
        <v>1.6</v>
      </c>
      <c r="C15" s="22">
        <f t="shared" si="2"/>
        <v>1.2000000000000002</v>
      </c>
      <c r="D15" s="22">
        <f t="shared" si="2"/>
        <v>0.9000000000000001</v>
      </c>
      <c r="E15" s="22">
        <f t="shared" si="2"/>
        <v>0.675</v>
      </c>
      <c r="F15" s="22">
        <f t="shared" si="2"/>
        <v>0.5062500000000001</v>
      </c>
      <c r="G15" s="22">
        <f t="shared" si="2"/>
        <v>0.37968750000000007</v>
      </c>
      <c r="M15" s="21">
        <v>14</v>
      </c>
      <c r="N15" s="22">
        <f t="shared" si="9"/>
        <v>1.07</v>
      </c>
      <c r="O15" s="22">
        <f t="shared" si="0"/>
        <v>0.8025</v>
      </c>
      <c r="P15" s="22">
        <f t="shared" si="4"/>
        <v>0.6018749999999999</v>
      </c>
      <c r="Q15" s="22">
        <f t="shared" si="5"/>
        <v>0.45140624999999995</v>
      </c>
      <c r="R15" s="22">
        <f t="shared" si="6"/>
        <v>0.33855468749999995</v>
      </c>
      <c r="S15" s="22">
        <f t="shared" si="7"/>
        <v>0.253916015625</v>
      </c>
    </row>
    <row r="16" spans="1:19" ht="15">
      <c r="A16" s="21">
        <v>15</v>
      </c>
      <c r="B16" s="22">
        <f t="shared" si="8"/>
        <v>1.67</v>
      </c>
      <c r="C16" s="22">
        <f t="shared" si="2"/>
        <v>1.2525</v>
      </c>
      <c r="D16" s="22">
        <f t="shared" si="2"/>
        <v>0.939375</v>
      </c>
      <c r="E16" s="22">
        <f t="shared" si="2"/>
        <v>0.7045312499999999</v>
      </c>
      <c r="F16" s="22">
        <f t="shared" si="2"/>
        <v>0.5283984374999999</v>
      </c>
      <c r="G16" s="22">
        <f t="shared" si="2"/>
        <v>0.39629882812499995</v>
      </c>
      <c r="M16" s="21">
        <v>15</v>
      </c>
      <c r="N16" s="22">
        <f t="shared" si="9"/>
        <v>1.11</v>
      </c>
      <c r="O16" s="22">
        <f t="shared" si="0"/>
        <v>0.8325</v>
      </c>
      <c r="P16" s="22">
        <f t="shared" si="4"/>
        <v>0.624375</v>
      </c>
      <c r="Q16" s="22">
        <f t="shared" si="5"/>
        <v>0.46828125</v>
      </c>
      <c r="R16" s="22">
        <f t="shared" si="6"/>
        <v>0.3512109375</v>
      </c>
      <c r="S16" s="22">
        <f t="shared" si="7"/>
        <v>0.263408203125</v>
      </c>
    </row>
    <row r="17" spans="1:19" ht="15">
      <c r="A17" s="21">
        <v>16</v>
      </c>
      <c r="B17" s="22">
        <f t="shared" si="8"/>
        <v>1.73</v>
      </c>
      <c r="C17" s="22">
        <f t="shared" si="2"/>
        <v>1.2974999999999999</v>
      </c>
      <c r="D17" s="22">
        <f t="shared" si="2"/>
        <v>0.9731249999999999</v>
      </c>
      <c r="E17" s="22">
        <f t="shared" si="2"/>
        <v>0.7298437499999999</v>
      </c>
      <c r="F17" s="22">
        <f t="shared" si="2"/>
        <v>0.5473828125</v>
      </c>
      <c r="G17" s="22">
        <f t="shared" si="2"/>
        <v>0.410537109375</v>
      </c>
      <c r="M17" s="21">
        <v>16</v>
      </c>
      <c r="N17" s="22">
        <f t="shared" si="9"/>
        <v>1.16</v>
      </c>
      <c r="O17" s="22">
        <f t="shared" si="0"/>
        <v>0.8699999999999999</v>
      </c>
      <c r="P17" s="22">
        <f t="shared" si="4"/>
        <v>0.6524999999999999</v>
      </c>
      <c r="Q17" s="22">
        <f t="shared" si="5"/>
        <v>0.4893749999999999</v>
      </c>
      <c r="R17" s="22">
        <f t="shared" si="6"/>
        <v>0.3670312499999999</v>
      </c>
      <c r="S17" s="22">
        <f t="shared" si="7"/>
        <v>0.27527343749999994</v>
      </c>
    </row>
    <row r="18" spans="1:19" ht="15">
      <c r="A18" s="21">
        <v>17</v>
      </c>
      <c r="B18" s="22">
        <f t="shared" si="8"/>
        <v>1.8</v>
      </c>
      <c r="C18" s="22">
        <f t="shared" si="2"/>
        <v>1.35</v>
      </c>
      <c r="D18" s="22">
        <f t="shared" si="2"/>
        <v>1.0125000000000002</v>
      </c>
      <c r="E18" s="22">
        <f t="shared" si="2"/>
        <v>0.7593750000000001</v>
      </c>
      <c r="F18" s="22">
        <f t="shared" si="2"/>
        <v>0.56953125</v>
      </c>
      <c r="G18" s="22">
        <f t="shared" si="2"/>
        <v>0.42714843750000003</v>
      </c>
      <c r="M18" s="21">
        <v>17</v>
      </c>
      <c r="N18" s="22">
        <f t="shared" si="9"/>
        <v>1.2</v>
      </c>
      <c r="O18" s="22">
        <f t="shared" si="0"/>
        <v>0.8999999999999999</v>
      </c>
      <c r="P18" s="22">
        <f t="shared" si="4"/>
        <v>0.6749999999999999</v>
      </c>
      <c r="Q18" s="22">
        <f t="shared" si="5"/>
        <v>0.50625</v>
      </c>
      <c r="R18" s="22">
        <f t="shared" si="6"/>
        <v>0.37968749999999996</v>
      </c>
      <c r="S18" s="22">
        <f t="shared" si="7"/>
        <v>0.28476562499999997</v>
      </c>
    </row>
    <row r="19" spans="1:19" ht="15">
      <c r="A19" s="21">
        <v>18</v>
      </c>
      <c r="B19" s="22">
        <f t="shared" si="8"/>
        <v>1.87</v>
      </c>
      <c r="C19" s="22">
        <f t="shared" si="2"/>
        <v>1.4025</v>
      </c>
      <c r="D19" s="22">
        <f t="shared" si="2"/>
        <v>1.0518750000000001</v>
      </c>
      <c r="E19" s="22">
        <f t="shared" si="2"/>
        <v>0.7889062500000001</v>
      </c>
      <c r="F19" s="22">
        <f t="shared" si="2"/>
        <v>0.5916796875000001</v>
      </c>
      <c r="G19" s="22">
        <f t="shared" si="2"/>
        <v>0.4437597656250001</v>
      </c>
      <c r="M19" s="21">
        <v>18</v>
      </c>
      <c r="N19" s="22">
        <f t="shared" si="9"/>
        <v>1.24</v>
      </c>
      <c r="O19" s="22">
        <f t="shared" si="0"/>
        <v>0.9299999999999999</v>
      </c>
      <c r="P19" s="22">
        <f t="shared" si="4"/>
        <v>0.6975</v>
      </c>
      <c r="Q19" s="22">
        <f t="shared" si="5"/>
        <v>0.5231250000000001</v>
      </c>
      <c r="R19" s="22">
        <f t="shared" si="6"/>
        <v>0.39234375000000005</v>
      </c>
      <c r="S19" s="22">
        <f t="shared" si="7"/>
        <v>0.29425781250000005</v>
      </c>
    </row>
    <row r="20" spans="1:19" ht="15">
      <c r="A20" s="21">
        <v>19</v>
      </c>
      <c r="B20" s="22">
        <f t="shared" si="8"/>
        <v>1.93</v>
      </c>
      <c r="C20" s="22">
        <f t="shared" si="2"/>
        <v>1.4475</v>
      </c>
      <c r="D20" s="22">
        <f t="shared" si="2"/>
        <v>1.085625</v>
      </c>
      <c r="E20" s="22">
        <f t="shared" si="2"/>
        <v>0.81421875</v>
      </c>
      <c r="F20" s="22">
        <f t="shared" si="2"/>
        <v>0.6106640624999999</v>
      </c>
      <c r="G20" s="22">
        <f t="shared" si="2"/>
        <v>0.45799804687499995</v>
      </c>
      <c r="M20" s="21">
        <v>19</v>
      </c>
      <c r="N20" s="22">
        <f t="shared" si="9"/>
        <v>1.29</v>
      </c>
      <c r="O20" s="22">
        <f t="shared" si="0"/>
        <v>0.9675</v>
      </c>
      <c r="P20" s="22">
        <f t="shared" si="4"/>
        <v>0.725625</v>
      </c>
      <c r="Q20" s="22">
        <f t="shared" si="5"/>
        <v>0.54421875</v>
      </c>
      <c r="R20" s="22">
        <f t="shared" si="6"/>
        <v>0.4081640625</v>
      </c>
      <c r="S20" s="22">
        <f t="shared" si="7"/>
        <v>0.30612304687499997</v>
      </c>
    </row>
    <row r="21" spans="1:19" ht="15">
      <c r="A21" s="21">
        <v>20</v>
      </c>
      <c r="B21" s="22">
        <f t="shared" si="8"/>
        <v>2</v>
      </c>
      <c r="C21" s="22">
        <f t="shared" si="2"/>
        <v>1.5</v>
      </c>
      <c r="D21" s="22">
        <f t="shared" si="2"/>
        <v>1.125</v>
      </c>
      <c r="E21" s="22">
        <f t="shared" si="2"/>
        <v>0.84375</v>
      </c>
      <c r="F21" s="22">
        <f t="shared" si="2"/>
        <v>0.6328125</v>
      </c>
      <c r="G21" s="22">
        <f t="shared" si="2"/>
        <v>0.474609375</v>
      </c>
      <c r="M21" s="21">
        <v>20</v>
      </c>
      <c r="N21" s="22">
        <f t="shared" si="9"/>
        <v>1.33</v>
      </c>
      <c r="O21" s="22">
        <f t="shared" si="0"/>
        <v>0.9975</v>
      </c>
      <c r="P21" s="22">
        <f t="shared" si="4"/>
        <v>0.748125</v>
      </c>
      <c r="Q21" s="22">
        <f t="shared" si="5"/>
        <v>0.5610937500000001</v>
      </c>
      <c r="R21" s="22">
        <f t="shared" si="6"/>
        <v>0.42082031250000007</v>
      </c>
      <c r="S21" s="22">
        <f t="shared" si="7"/>
        <v>0.31561523437500005</v>
      </c>
    </row>
    <row r="22" spans="1:19" ht="15">
      <c r="A22" s="21">
        <v>21</v>
      </c>
      <c r="B22" s="22">
        <f t="shared" si="8"/>
        <v>2.07</v>
      </c>
      <c r="C22" s="22">
        <f t="shared" si="2"/>
        <v>1.5524999999999998</v>
      </c>
      <c r="D22" s="22">
        <f t="shared" si="2"/>
        <v>1.1643749999999997</v>
      </c>
      <c r="E22" s="22">
        <f t="shared" si="2"/>
        <v>0.8732812499999998</v>
      </c>
      <c r="F22" s="22">
        <f t="shared" si="2"/>
        <v>0.6549609374999998</v>
      </c>
      <c r="G22" s="22">
        <f t="shared" si="2"/>
        <v>0.4912207031249999</v>
      </c>
      <c r="M22" s="21">
        <v>21</v>
      </c>
      <c r="N22" s="22">
        <f t="shared" si="9"/>
        <v>1.38</v>
      </c>
      <c r="O22" s="22">
        <f t="shared" si="0"/>
        <v>1.035</v>
      </c>
      <c r="P22" s="22">
        <f t="shared" si="4"/>
        <v>0.7762499999999999</v>
      </c>
      <c r="Q22" s="22">
        <f t="shared" si="5"/>
        <v>0.5821874999999999</v>
      </c>
      <c r="R22" s="22">
        <f t="shared" si="6"/>
        <v>0.4366406249999999</v>
      </c>
      <c r="S22" s="22">
        <f t="shared" si="7"/>
        <v>0.3274804687499999</v>
      </c>
    </row>
    <row r="23" spans="1:19" ht="15">
      <c r="A23" s="21">
        <v>22</v>
      </c>
      <c r="B23" s="22">
        <f t="shared" si="8"/>
        <v>2.13</v>
      </c>
      <c r="C23" s="22">
        <f t="shared" si="2"/>
        <v>1.5975</v>
      </c>
      <c r="D23" s="22">
        <f t="shared" si="2"/>
        <v>1.1981249999999999</v>
      </c>
      <c r="E23" s="22">
        <f t="shared" si="2"/>
        <v>0.8985937499999999</v>
      </c>
      <c r="F23" s="22">
        <f t="shared" si="2"/>
        <v>0.6739453124999999</v>
      </c>
      <c r="G23" s="22">
        <f t="shared" si="2"/>
        <v>0.5054589843749999</v>
      </c>
      <c r="M23" s="21">
        <v>22</v>
      </c>
      <c r="N23" s="22">
        <f t="shared" si="9"/>
        <v>1.42</v>
      </c>
      <c r="O23" s="22">
        <f t="shared" si="0"/>
        <v>1.065</v>
      </c>
      <c r="P23" s="22">
        <f t="shared" si="4"/>
        <v>0.79875</v>
      </c>
      <c r="Q23" s="22">
        <f t="shared" si="5"/>
        <v>0.5990624999999999</v>
      </c>
      <c r="R23" s="22">
        <f t="shared" si="6"/>
        <v>0.44929687499999993</v>
      </c>
      <c r="S23" s="22">
        <f t="shared" si="7"/>
        <v>0.33697265624999995</v>
      </c>
    </row>
    <row r="24" spans="1:19" ht="15">
      <c r="A24" s="21">
        <v>23</v>
      </c>
      <c r="B24" s="22">
        <f t="shared" si="8"/>
        <v>2.2</v>
      </c>
      <c r="C24" s="22">
        <f t="shared" si="2"/>
        <v>1.6500000000000001</v>
      </c>
      <c r="D24" s="22">
        <f t="shared" si="2"/>
        <v>1.2375</v>
      </c>
      <c r="E24" s="22">
        <f t="shared" si="2"/>
        <v>0.9281250000000001</v>
      </c>
      <c r="F24" s="22">
        <f t="shared" si="2"/>
        <v>0.6960937500000001</v>
      </c>
      <c r="G24" s="22">
        <f t="shared" si="2"/>
        <v>0.5220703125</v>
      </c>
      <c r="M24" s="21">
        <v>23</v>
      </c>
      <c r="N24" s="22">
        <f t="shared" si="9"/>
        <v>1.47</v>
      </c>
      <c r="O24" s="22">
        <f t="shared" si="0"/>
        <v>1.1025</v>
      </c>
      <c r="P24" s="22">
        <f t="shared" si="4"/>
        <v>0.826875</v>
      </c>
      <c r="Q24" s="22">
        <f t="shared" si="5"/>
        <v>0.62015625</v>
      </c>
      <c r="R24" s="22">
        <f t="shared" si="6"/>
        <v>0.4651171875</v>
      </c>
      <c r="S24" s="22">
        <f t="shared" si="7"/>
        <v>0.348837890625</v>
      </c>
    </row>
    <row r="25" spans="1:19" ht="15">
      <c r="A25" s="21">
        <v>24</v>
      </c>
      <c r="B25" s="22">
        <f t="shared" si="8"/>
        <v>2.27</v>
      </c>
      <c r="C25" s="22">
        <f t="shared" si="2"/>
        <v>1.7025000000000001</v>
      </c>
      <c r="D25" s="22">
        <f t="shared" si="2"/>
        <v>1.276875</v>
      </c>
      <c r="E25" s="22">
        <f t="shared" si="2"/>
        <v>0.95765625</v>
      </c>
      <c r="F25" s="22">
        <f t="shared" si="2"/>
        <v>0.7182421875</v>
      </c>
      <c r="G25" s="22">
        <f t="shared" si="2"/>
        <v>0.538681640625</v>
      </c>
      <c r="M25" s="21">
        <v>24</v>
      </c>
      <c r="N25" s="22">
        <f t="shared" si="9"/>
        <v>1.51</v>
      </c>
      <c r="O25" s="22">
        <f t="shared" si="0"/>
        <v>1.1325</v>
      </c>
      <c r="P25" s="22">
        <f t="shared" si="4"/>
        <v>0.849375</v>
      </c>
      <c r="Q25" s="22">
        <f t="shared" si="5"/>
        <v>0.6370312499999999</v>
      </c>
      <c r="R25" s="22">
        <f t="shared" si="6"/>
        <v>0.47777343749999995</v>
      </c>
      <c r="S25" s="22">
        <f t="shared" si="7"/>
        <v>0.35833007812499995</v>
      </c>
    </row>
    <row r="26" spans="1:19" ht="15">
      <c r="A26" s="21">
        <v>25</v>
      </c>
      <c r="B26" s="22">
        <f t="shared" si="8"/>
        <v>2.33</v>
      </c>
      <c r="C26" s="22">
        <f t="shared" si="2"/>
        <v>1.7475</v>
      </c>
      <c r="D26" s="22">
        <f t="shared" si="2"/>
        <v>1.310625</v>
      </c>
      <c r="E26" s="22">
        <f t="shared" si="2"/>
        <v>0.98296875</v>
      </c>
      <c r="F26" s="22">
        <f t="shared" si="2"/>
        <v>0.7372265625</v>
      </c>
      <c r="G26" s="22">
        <f t="shared" si="2"/>
        <v>0.5529199218749999</v>
      </c>
      <c r="M26" s="21">
        <v>25</v>
      </c>
      <c r="N26" s="22">
        <f t="shared" si="9"/>
        <v>1.56</v>
      </c>
      <c r="O26" s="22">
        <f t="shared" si="0"/>
        <v>1.17</v>
      </c>
      <c r="P26" s="22">
        <f t="shared" si="4"/>
        <v>0.8775</v>
      </c>
      <c r="Q26" s="22">
        <f t="shared" si="5"/>
        <v>0.658125</v>
      </c>
      <c r="R26" s="22">
        <f t="shared" si="6"/>
        <v>0.49359374999999994</v>
      </c>
      <c r="S26" s="22">
        <f t="shared" si="7"/>
        <v>0.37019531249999993</v>
      </c>
    </row>
    <row r="27" spans="1:19" ht="15">
      <c r="A27" s="21">
        <v>26</v>
      </c>
      <c r="B27" s="22">
        <f t="shared" si="8"/>
        <v>2.4</v>
      </c>
      <c r="C27" s="22">
        <f t="shared" si="2"/>
        <v>1.7999999999999998</v>
      </c>
      <c r="D27" s="22">
        <f t="shared" si="2"/>
        <v>1.3499999999999999</v>
      </c>
      <c r="E27" s="22">
        <f t="shared" si="2"/>
        <v>1.0125</v>
      </c>
      <c r="F27" s="22">
        <f t="shared" si="2"/>
        <v>0.7593749999999999</v>
      </c>
      <c r="G27" s="22">
        <f t="shared" si="2"/>
        <v>0.5695312499999999</v>
      </c>
      <c r="M27" s="21">
        <v>26</v>
      </c>
      <c r="N27" s="22">
        <f t="shared" si="9"/>
        <v>1.6</v>
      </c>
      <c r="O27" s="22">
        <f t="shared" si="0"/>
        <v>1.2000000000000002</v>
      </c>
      <c r="P27" s="22">
        <f t="shared" si="4"/>
        <v>0.9000000000000001</v>
      </c>
      <c r="Q27" s="22">
        <f t="shared" si="5"/>
        <v>0.675</v>
      </c>
      <c r="R27" s="22">
        <f t="shared" si="6"/>
        <v>0.5062500000000001</v>
      </c>
      <c r="S27" s="22">
        <f t="shared" si="7"/>
        <v>0.37968750000000007</v>
      </c>
    </row>
    <row r="28" spans="1:19" ht="15">
      <c r="A28" s="21">
        <v>27</v>
      </c>
      <c r="B28" s="22">
        <f t="shared" si="8"/>
        <v>2.47</v>
      </c>
      <c r="C28" s="22">
        <f t="shared" si="2"/>
        <v>1.8525</v>
      </c>
      <c r="D28" s="22">
        <f t="shared" si="2"/>
        <v>1.389375</v>
      </c>
      <c r="E28" s="22">
        <f t="shared" si="2"/>
        <v>1.04203125</v>
      </c>
      <c r="F28" s="22">
        <f t="shared" si="2"/>
        <v>0.7815234375</v>
      </c>
      <c r="G28" s="22">
        <f t="shared" si="2"/>
        <v>0.586142578125</v>
      </c>
      <c r="M28" s="21">
        <v>27</v>
      </c>
      <c r="N28" s="22">
        <f t="shared" si="9"/>
        <v>1.64</v>
      </c>
      <c r="O28" s="22">
        <f t="shared" si="0"/>
        <v>1.23</v>
      </c>
      <c r="P28" s="22">
        <f t="shared" si="4"/>
        <v>0.9225</v>
      </c>
      <c r="Q28" s="22">
        <f t="shared" si="5"/>
        <v>0.691875</v>
      </c>
      <c r="R28" s="22">
        <f t="shared" si="6"/>
        <v>0.51890625</v>
      </c>
      <c r="S28" s="22">
        <f t="shared" si="7"/>
        <v>0.3891796875</v>
      </c>
    </row>
    <row r="29" spans="1:19" ht="15">
      <c r="A29" s="21">
        <v>28</v>
      </c>
      <c r="B29" s="22">
        <f t="shared" si="8"/>
        <v>2.53</v>
      </c>
      <c r="C29" s="22">
        <f t="shared" si="2"/>
        <v>1.8975</v>
      </c>
      <c r="D29" s="22">
        <f t="shared" si="2"/>
        <v>1.423125</v>
      </c>
      <c r="E29" s="22">
        <f t="shared" si="2"/>
        <v>1.06734375</v>
      </c>
      <c r="F29" s="22">
        <f t="shared" si="2"/>
        <v>0.8005078125</v>
      </c>
      <c r="G29" s="22">
        <f t="shared" si="2"/>
        <v>0.600380859375</v>
      </c>
      <c r="M29" s="21">
        <v>28</v>
      </c>
      <c r="N29" s="22">
        <f t="shared" si="9"/>
        <v>1.69</v>
      </c>
      <c r="O29" s="22">
        <f t="shared" si="0"/>
        <v>1.2675</v>
      </c>
      <c r="P29" s="22">
        <f t="shared" si="4"/>
        <v>0.950625</v>
      </c>
      <c r="Q29" s="22">
        <f t="shared" si="5"/>
        <v>0.71296875</v>
      </c>
      <c r="R29" s="22">
        <f t="shared" si="6"/>
        <v>0.5347265625000001</v>
      </c>
      <c r="S29" s="22">
        <f t="shared" si="7"/>
        <v>0.40104492187500007</v>
      </c>
    </row>
    <row r="30" spans="1:19" ht="15">
      <c r="A30" s="21">
        <v>29</v>
      </c>
      <c r="B30" s="22">
        <f t="shared" si="8"/>
        <v>2.6</v>
      </c>
      <c r="C30" s="22">
        <f t="shared" si="2"/>
        <v>1.9500000000000002</v>
      </c>
      <c r="D30" s="22">
        <f t="shared" si="2"/>
        <v>1.4625000000000001</v>
      </c>
      <c r="E30" s="22">
        <f t="shared" si="2"/>
        <v>1.096875</v>
      </c>
      <c r="F30" s="22">
        <f t="shared" si="2"/>
        <v>0.8226562500000001</v>
      </c>
      <c r="G30" s="22">
        <f t="shared" si="2"/>
        <v>0.6169921875000001</v>
      </c>
      <c r="M30" s="21">
        <v>29</v>
      </c>
      <c r="N30" s="22">
        <f t="shared" si="9"/>
        <v>1.73</v>
      </c>
      <c r="O30" s="22">
        <f t="shared" si="0"/>
        <v>1.2974999999999999</v>
      </c>
      <c r="P30" s="22">
        <f t="shared" si="4"/>
        <v>0.9731249999999999</v>
      </c>
      <c r="Q30" s="22">
        <f t="shared" si="5"/>
        <v>0.7298437499999999</v>
      </c>
      <c r="R30" s="22">
        <f t="shared" si="6"/>
        <v>0.5473828125</v>
      </c>
      <c r="S30" s="22">
        <f t="shared" si="7"/>
        <v>0.410537109375</v>
      </c>
    </row>
    <row r="31" spans="1:19" ht="15">
      <c r="A31" s="21">
        <v>30</v>
      </c>
      <c r="B31" s="22">
        <f t="shared" si="8"/>
        <v>2.67</v>
      </c>
      <c r="C31" s="22">
        <f t="shared" si="2"/>
        <v>2.0025</v>
      </c>
      <c r="D31" s="22">
        <f t="shared" si="2"/>
        <v>1.501875</v>
      </c>
      <c r="E31" s="22">
        <f t="shared" si="2"/>
        <v>1.12640625</v>
      </c>
      <c r="F31" s="22">
        <f t="shared" si="2"/>
        <v>0.8448046875</v>
      </c>
      <c r="G31" s="22">
        <f t="shared" si="2"/>
        <v>0.6336035156250001</v>
      </c>
      <c r="M31" s="21">
        <v>30</v>
      </c>
      <c r="N31" s="22">
        <f t="shared" si="9"/>
        <v>1.78</v>
      </c>
      <c r="O31" s="22">
        <f t="shared" si="0"/>
        <v>1.335</v>
      </c>
      <c r="P31" s="22">
        <f t="shared" si="4"/>
        <v>1.00125</v>
      </c>
      <c r="Q31" s="22">
        <f t="shared" si="5"/>
        <v>0.7509375</v>
      </c>
      <c r="R31" s="22">
        <f t="shared" si="6"/>
        <v>0.563203125</v>
      </c>
      <c r="S31" s="22">
        <f t="shared" si="7"/>
        <v>0.42240234375</v>
      </c>
    </row>
    <row r="32" spans="1:19" ht="15">
      <c r="A32" s="21">
        <v>31</v>
      </c>
      <c r="B32" s="22">
        <f t="shared" si="8"/>
        <v>2.73</v>
      </c>
      <c r="C32" s="22">
        <f t="shared" si="2"/>
        <v>2.0475</v>
      </c>
      <c r="D32" s="22">
        <f t="shared" si="2"/>
        <v>1.535625</v>
      </c>
      <c r="E32" s="22">
        <f t="shared" si="2"/>
        <v>1.1517187500000001</v>
      </c>
      <c r="F32" s="22">
        <f t="shared" si="2"/>
        <v>0.8637890625000001</v>
      </c>
      <c r="G32" s="22">
        <f t="shared" si="2"/>
        <v>0.6478417968750001</v>
      </c>
      <c r="M32" s="21">
        <v>31</v>
      </c>
      <c r="N32" s="22">
        <f t="shared" si="9"/>
        <v>1.82</v>
      </c>
      <c r="O32" s="22">
        <f t="shared" si="0"/>
        <v>1.365</v>
      </c>
      <c r="P32" s="22">
        <f t="shared" si="4"/>
        <v>1.02375</v>
      </c>
      <c r="Q32" s="22">
        <f t="shared" si="5"/>
        <v>0.7678125</v>
      </c>
      <c r="R32" s="22">
        <f t="shared" si="6"/>
        <v>0.5758593750000001</v>
      </c>
      <c r="S32" s="22">
        <f t="shared" si="7"/>
        <v>0.43189453125000005</v>
      </c>
    </row>
    <row r="33" spans="1:19" ht="15">
      <c r="A33" s="21">
        <v>32</v>
      </c>
      <c r="B33" s="22">
        <f t="shared" si="8"/>
        <v>2.8</v>
      </c>
      <c r="C33" s="22">
        <f t="shared" si="2"/>
        <v>2.0999999999999996</v>
      </c>
      <c r="D33" s="22">
        <f t="shared" si="2"/>
        <v>1.5749999999999997</v>
      </c>
      <c r="E33" s="22">
        <f t="shared" si="2"/>
        <v>1.18125</v>
      </c>
      <c r="F33" s="22">
        <f t="shared" si="2"/>
        <v>0.8859374999999999</v>
      </c>
      <c r="G33" s="22">
        <f t="shared" si="2"/>
        <v>0.664453125</v>
      </c>
      <c r="M33" s="21">
        <v>32</v>
      </c>
      <c r="N33" s="22">
        <f t="shared" si="9"/>
        <v>1.87</v>
      </c>
      <c r="O33" s="22">
        <f t="shared" si="0"/>
        <v>1.4025</v>
      </c>
      <c r="P33" s="22">
        <f t="shared" si="4"/>
        <v>1.0518750000000001</v>
      </c>
      <c r="Q33" s="22">
        <f t="shared" si="5"/>
        <v>0.7889062500000001</v>
      </c>
      <c r="R33" s="22">
        <f t="shared" si="6"/>
        <v>0.5916796875000001</v>
      </c>
      <c r="S33" s="22">
        <f t="shared" si="7"/>
        <v>0.4437597656250001</v>
      </c>
    </row>
    <row r="34" spans="1:19" ht="15">
      <c r="A34" s="21"/>
      <c r="B34" s="22"/>
      <c r="C34" s="22"/>
      <c r="D34" s="22"/>
      <c r="E34" s="22"/>
      <c r="F34" s="22"/>
      <c r="G34" s="22"/>
      <c r="M34" s="21"/>
      <c r="O34" s="22"/>
      <c r="P34" s="22"/>
      <c r="Q34" s="22"/>
      <c r="R34" s="22"/>
      <c r="S34" s="22"/>
    </row>
    <row r="35" spans="1:19" ht="15">
      <c r="A35" s="21">
        <v>42</v>
      </c>
      <c r="B35" s="22">
        <f>ROUND((A35+10)*4/60,2)</f>
        <v>3.47</v>
      </c>
      <c r="C35" s="22">
        <f>B35*0.75</f>
        <v>2.6025</v>
      </c>
      <c r="D35" s="22">
        <f>C35*0.75</f>
        <v>1.951875</v>
      </c>
      <c r="E35" s="22">
        <f>D35*0.75</f>
        <v>1.46390625</v>
      </c>
      <c r="F35" s="22">
        <f>E35*0.75</f>
        <v>1.0979296875</v>
      </c>
      <c r="G35" s="22">
        <f>F35*0.75</f>
        <v>0.823447265625</v>
      </c>
      <c r="M35" s="21">
        <v>42</v>
      </c>
      <c r="N35" s="22">
        <f>ROUND((M35+10)*8/180,2)</f>
        <v>2.31</v>
      </c>
      <c r="O35" s="22">
        <f>N35*0.75</f>
        <v>1.7325</v>
      </c>
      <c r="P35" s="22">
        <f>O35*0.75</f>
        <v>1.299375</v>
      </c>
      <c r="Q35" s="22">
        <f>P35*0.75</f>
        <v>0.97453125</v>
      </c>
      <c r="R35" s="22">
        <f>Q35*0.75</f>
        <v>0.7308984374999999</v>
      </c>
      <c r="S35" s="22">
        <f>R35*0.75</f>
        <v>0.5481738281249999</v>
      </c>
    </row>
    <row r="36" spans="1:19" ht="15">
      <c r="A36" s="21"/>
      <c r="B36" s="22"/>
      <c r="C36" s="22"/>
      <c r="D36" s="22"/>
      <c r="E36" s="22"/>
      <c r="F36" s="22"/>
      <c r="G36" s="22"/>
      <c r="M36" s="21"/>
      <c r="O36" s="22"/>
      <c r="P36" s="22"/>
      <c r="Q36" s="22"/>
      <c r="R36" s="22"/>
      <c r="S36" s="22"/>
    </row>
    <row r="37" spans="1:20" ht="15">
      <c r="A37" s="21">
        <v>60</v>
      </c>
      <c r="B37" s="22">
        <f>ROUND((A37+10)*4/60,2)</f>
        <v>4.67</v>
      </c>
      <c r="C37" s="22">
        <f aca="true" t="shared" si="10" ref="C37:F39">B37*0.75</f>
        <v>3.5025</v>
      </c>
      <c r="D37" s="22">
        <f t="shared" si="10"/>
        <v>2.626875</v>
      </c>
      <c r="E37" s="22">
        <f t="shared" si="10"/>
        <v>1.97015625</v>
      </c>
      <c r="F37" s="22">
        <f t="shared" si="10"/>
        <v>1.4776171875</v>
      </c>
      <c r="G37" s="22">
        <f aca="true" t="shared" si="11" ref="G37:H40">F37*0.75</f>
        <v>1.108212890625</v>
      </c>
      <c r="H37" s="22">
        <f t="shared" si="11"/>
        <v>0.83115966796875</v>
      </c>
      <c r="M37" s="21">
        <v>60</v>
      </c>
      <c r="N37" s="22">
        <f>ROUND((M37+10)*8/180,2)</f>
        <v>3.11</v>
      </c>
      <c r="O37" s="22">
        <f aca="true" t="shared" si="12" ref="O37:T40">N37*0.75</f>
        <v>2.3325</v>
      </c>
      <c r="P37" s="22">
        <f t="shared" si="12"/>
        <v>1.7493750000000001</v>
      </c>
      <c r="Q37" s="22">
        <f t="shared" si="12"/>
        <v>1.31203125</v>
      </c>
      <c r="R37" s="22">
        <f t="shared" si="12"/>
        <v>0.9840234375</v>
      </c>
      <c r="S37" s="22">
        <f t="shared" si="12"/>
        <v>0.738017578125</v>
      </c>
      <c r="T37" s="22">
        <f t="shared" si="12"/>
        <v>0.55351318359375</v>
      </c>
    </row>
    <row r="38" spans="1:20" ht="15">
      <c r="A38" s="21">
        <v>80</v>
      </c>
      <c r="B38" s="22">
        <f>ROUND(LOG10(A38/4)*4,2)</f>
        <v>5.2</v>
      </c>
      <c r="C38" s="22">
        <f t="shared" si="10"/>
        <v>3.9000000000000004</v>
      </c>
      <c r="D38" s="22">
        <f t="shared" si="10"/>
        <v>2.9250000000000003</v>
      </c>
      <c r="E38" s="22">
        <f t="shared" si="10"/>
        <v>2.19375</v>
      </c>
      <c r="F38" s="22">
        <f t="shared" si="10"/>
        <v>1.6453125000000002</v>
      </c>
      <c r="G38" s="22">
        <f t="shared" si="11"/>
        <v>1.2339843750000001</v>
      </c>
      <c r="H38" s="22">
        <f t="shared" si="11"/>
        <v>0.92548828125</v>
      </c>
      <c r="M38" s="21">
        <v>80</v>
      </c>
      <c r="N38" s="22">
        <f>ROUND(LOG10(M38/4)*8/3,2)</f>
        <v>3.47</v>
      </c>
      <c r="O38" s="22">
        <f t="shared" si="12"/>
        <v>2.6025</v>
      </c>
      <c r="P38" s="22">
        <f t="shared" si="12"/>
        <v>1.951875</v>
      </c>
      <c r="Q38" s="22">
        <f t="shared" si="12"/>
        <v>1.46390625</v>
      </c>
      <c r="R38" s="22">
        <f t="shared" si="12"/>
        <v>1.0979296875</v>
      </c>
      <c r="S38" s="22">
        <f t="shared" si="12"/>
        <v>0.823447265625</v>
      </c>
      <c r="T38" s="22">
        <f t="shared" si="12"/>
        <v>0.61758544921875</v>
      </c>
    </row>
    <row r="39" spans="1:20" ht="15">
      <c r="A39" s="21">
        <v>100</v>
      </c>
      <c r="B39" s="22">
        <f>ROUND(LOG10(A39/4),2)*4</f>
        <v>5.6</v>
      </c>
      <c r="C39" s="22">
        <f t="shared" si="10"/>
        <v>4.199999999999999</v>
      </c>
      <c r="D39" s="22">
        <f t="shared" si="10"/>
        <v>3.1499999999999995</v>
      </c>
      <c r="E39" s="22">
        <f t="shared" si="10"/>
        <v>2.3625</v>
      </c>
      <c r="F39" s="22">
        <f t="shared" si="10"/>
        <v>1.7718749999999999</v>
      </c>
      <c r="G39" s="22">
        <f t="shared" si="11"/>
        <v>1.32890625</v>
      </c>
      <c r="H39" s="22">
        <f t="shared" si="11"/>
        <v>0.9966796874999999</v>
      </c>
      <c r="M39" s="21">
        <v>100</v>
      </c>
      <c r="N39" s="22">
        <f>ROUND(LOG10(M39/4)*8/3,2)</f>
        <v>3.73</v>
      </c>
      <c r="O39" s="22">
        <f t="shared" si="12"/>
        <v>2.7975</v>
      </c>
      <c r="P39" s="22">
        <f t="shared" si="12"/>
        <v>2.098125</v>
      </c>
      <c r="Q39" s="22">
        <f t="shared" si="12"/>
        <v>1.5735937500000001</v>
      </c>
      <c r="R39" s="22">
        <f t="shared" si="12"/>
        <v>1.1801953125</v>
      </c>
      <c r="S39" s="22">
        <f t="shared" si="12"/>
        <v>0.885146484375</v>
      </c>
      <c r="T39" s="22">
        <f t="shared" si="12"/>
        <v>0.66385986328125</v>
      </c>
    </row>
    <row r="40" spans="1:23" ht="15">
      <c r="A40" s="21">
        <v>400</v>
      </c>
      <c r="B40" s="24">
        <f>ROUND(LOG10(A40/4),2)*4</f>
        <v>8</v>
      </c>
      <c r="C40" s="24">
        <f>B40*0.75</f>
        <v>6</v>
      </c>
      <c r="D40" s="24">
        <f>C40*0.75</f>
        <v>4.5</v>
      </c>
      <c r="E40" s="24">
        <f>D40*0.75</f>
        <v>3.375</v>
      </c>
      <c r="F40" s="24">
        <f>E40*0.75</f>
        <v>2.53125</v>
      </c>
      <c r="G40" s="24">
        <f t="shared" si="11"/>
        <v>1.8984375</v>
      </c>
      <c r="H40" s="24">
        <f t="shared" si="11"/>
        <v>1.423828125</v>
      </c>
      <c r="I40" s="24">
        <f>H40*0.75</f>
        <v>1.06787109375</v>
      </c>
      <c r="J40" s="24">
        <f>B40/9</f>
        <v>0.8888888888888888</v>
      </c>
      <c r="K40" s="24">
        <f>B40/10</f>
        <v>0.8</v>
      </c>
      <c r="L40" s="24"/>
      <c r="M40" s="23">
        <v>400</v>
      </c>
      <c r="N40" s="24">
        <f>ROUND(LOG10(M40/4)*8/3,2)</f>
        <v>5.33</v>
      </c>
      <c r="O40" s="24">
        <f t="shared" si="12"/>
        <v>3.9975</v>
      </c>
      <c r="P40" s="24">
        <f t="shared" si="12"/>
        <v>2.998125</v>
      </c>
      <c r="Q40" s="24">
        <f t="shared" si="12"/>
        <v>2.24859375</v>
      </c>
      <c r="R40" s="24">
        <f t="shared" si="12"/>
        <v>1.6864453125</v>
      </c>
      <c r="S40" s="24">
        <f t="shared" si="12"/>
        <v>1.264833984375</v>
      </c>
      <c r="T40" s="24">
        <f t="shared" si="12"/>
        <v>0.94862548828125</v>
      </c>
      <c r="U40" s="24">
        <f>T40*0.75</f>
        <v>0.7114691162109376</v>
      </c>
      <c r="V40" s="24">
        <f>N40/9</f>
        <v>0.5922222222222222</v>
      </c>
      <c r="W40" s="24">
        <f>N40/10</f>
        <v>0.533</v>
      </c>
    </row>
    <row r="41" spans="1:7" ht="15">
      <c r="A41" s="21"/>
      <c r="B41" s="21"/>
      <c r="C41" s="21"/>
      <c r="D41" s="21"/>
      <c r="E41" s="21"/>
      <c r="F41" s="21"/>
      <c r="G41" s="21"/>
    </row>
    <row r="42" spans="13:20" ht="15">
      <c r="M42" s="31">
        <v>90</v>
      </c>
      <c r="N42" s="32">
        <f>ROUND(LOG10(M42/4)*8/3,2)</f>
        <v>3.61</v>
      </c>
      <c r="O42" s="32">
        <f>N42*0.75</f>
        <v>2.7075</v>
      </c>
      <c r="P42" s="32">
        <f>O42*0.75</f>
        <v>2.030625</v>
      </c>
      <c r="Q42" s="32">
        <f>P42*0.75</f>
        <v>1.52296875</v>
      </c>
      <c r="R42" s="32">
        <f>Q42*0.75</f>
        <v>1.1422265624999999</v>
      </c>
      <c r="S42" s="32">
        <f>R42*0.75</f>
        <v>0.8566699218749999</v>
      </c>
      <c r="T42" s="32">
        <f>S42*0.75</f>
        <v>0.6425024414062499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6">
      <selection activeCell="B11" sqref="B11"/>
    </sheetView>
  </sheetViews>
  <sheetFormatPr defaultColWidth="9.140625" defaultRowHeight="15"/>
  <sheetData>
    <row r="1" spans="1:12" ht="15">
      <c r="A1" t="s">
        <v>152</v>
      </c>
      <c r="L1" t="s">
        <v>153</v>
      </c>
    </row>
    <row r="3" spans="1:31" ht="15">
      <c r="A3" s="23" t="s">
        <v>154</v>
      </c>
      <c r="B3" s="23" t="s">
        <v>15</v>
      </c>
      <c r="C3" s="23" t="s">
        <v>145</v>
      </c>
      <c r="D3" s="23" t="s">
        <v>146</v>
      </c>
      <c r="E3" s="23" t="s">
        <v>147</v>
      </c>
      <c r="F3" s="23" t="s">
        <v>148</v>
      </c>
      <c r="G3" s="23" t="s">
        <v>149</v>
      </c>
      <c r="H3" s="23" t="s">
        <v>150</v>
      </c>
      <c r="I3" s="23"/>
      <c r="J3" s="23"/>
      <c r="K3" s="23"/>
      <c r="L3" s="23" t="s">
        <v>154</v>
      </c>
      <c r="M3" s="23" t="s">
        <v>15</v>
      </c>
      <c r="N3" s="23" t="s">
        <v>145</v>
      </c>
      <c r="O3" s="23" t="s">
        <v>146</v>
      </c>
      <c r="P3" s="23" t="s">
        <v>147</v>
      </c>
      <c r="Q3" s="23" t="s">
        <v>148</v>
      </c>
      <c r="R3" s="23" t="s">
        <v>149</v>
      </c>
      <c r="S3" s="23" t="s">
        <v>150</v>
      </c>
      <c r="T3" s="25" t="s">
        <v>155</v>
      </c>
      <c r="U3" s="25" t="s">
        <v>156</v>
      </c>
      <c r="V3" s="25" t="s">
        <v>157</v>
      </c>
      <c r="W3" s="25" t="s">
        <v>159</v>
      </c>
      <c r="X3" s="25" t="s">
        <v>160</v>
      </c>
      <c r="Y3" s="25" t="s">
        <v>161</v>
      </c>
      <c r="Z3" s="25" t="s">
        <v>162</v>
      </c>
      <c r="AA3" s="25" t="s">
        <v>163</v>
      </c>
      <c r="AB3" s="25" t="s">
        <v>164</v>
      </c>
      <c r="AC3" s="25" t="s">
        <v>165</v>
      </c>
      <c r="AD3" s="25" t="s">
        <v>166</v>
      </c>
      <c r="AE3" s="25" t="s">
        <v>167</v>
      </c>
    </row>
    <row r="5" spans="1:19" ht="15">
      <c r="A5" s="23">
        <v>5</v>
      </c>
      <c r="B5" s="2">
        <f aca="true" t="shared" si="0" ref="B5:B10">ROUND(A5/30*2,2)</f>
        <v>0.33</v>
      </c>
      <c r="C5" s="2">
        <f>B5*0.7</f>
        <v>0.23099999999999998</v>
      </c>
      <c r="D5" s="2"/>
      <c r="E5" s="2"/>
      <c r="F5" s="2"/>
      <c r="G5" s="2"/>
      <c r="H5" s="2"/>
      <c r="L5" s="23">
        <v>5</v>
      </c>
      <c r="M5" s="2">
        <f aca="true" t="shared" si="1" ref="M5:M10">ROUND(L5*2/45,2)</f>
        <v>0.22</v>
      </c>
      <c r="N5" s="2">
        <f>M5*0.7</f>
        <v>0.154</v>
      </c>
      <c r="O5" s="2"/>
      <c r="P5" s="2"/>
      <c r="Q5" s="2"/>
      <c r="R5" s="2"/>
      <c r="S5" s="2"/>
    </row>
    <row r="6" spans="1:19" ht="15">
      <c r="A6" s="23">
        <v>6</v>
      </c>
      <c r="B6" s="2">
        <f t="shared" si="0"/>
        <v>0.4</v>
      </c>
      <c r="C6" s="2">
        <f aca="true" t="shared" si="2" ref="C6:C17">B6*0.7</f>
        <v>0.27999999999999997</v>
      </c>
      <c r="D6" s="2"/>
      <c r="E6" s="2"/>
      <c r="F6" s="2"/>
      <c r="G6" s="2"/>
      <c r="H6" s="2"/>
      <c r="L6" s="23">
        <v>6</v>
      </c>
      <c r="M6" s="2">
        <f t="shared" si="1"/>
        <v>0.27</v>
      </c>
      <c r="N6" s="2">
        <f aca="true" t="shared" si="3" ref="N6:N48">M6*0.7</f>
        <v>0.189</v>
      </c>
      <c r="O6" s="2"/>
      <c r="P6" s="2"/>
      <c r="Q6" s="2"/>
      <c r="R6" s="2"/>
      <c r="S6" s="2"/>
    </row>
    <row r="7" spans="1:19" ht="15">
      <c r="A7" s="23">
        <v>7</v>
      </c>
      <c r="B7" s="2">
        <f t="shared" si="0"/>
        <v>0.47</v>
      </c>
      <c r="C7" s="2">
        <f t="shared" si="2"/>
        <v>0.32899999999999996</v>
      </c>
      <c r="D7" s="2">
        <f>B7/2</f>
        <v>0.235</v>
      </c>
      <c r="E7" s="2"/>
      <c r="F7" s="2"/>
      <c r="G7" s="2"/>
      <c r="H7" s="2"/>
      <c r="L7" s="23">
        <v>7</v>
      </c>
      <c r="M7" s="2">
        <f t="shared" si="1"/>
        <v>0.31</v>
      </c>
      <c r="N7" s="2">
        <f t="shared" si="3"/>
        <v>0.217</v>
      </c>
      <c r="O7" s="2">
        <f aca="true" t="shared" si="4" ref="O7:O48">M7/2</f>
        <v>0.155</v>
      </c>
      <c r="P7" s="2"/>
      <c r="Q7" s="2"/>
      <c r="R7" s="2"/>
      <c r="S7" s="2"/>
    </row>
    <row r="8" spans="1:19" ht="15">
      <c r="A8" s="23">
        <v>8</v>
      </c>
      <c r="B8" s="2">
        <f t="shared" si="0"/>
        <v>0.53</v>
      </c>
      <c r="C8" s="2">
        <f t="shared" si="2"/>
        <v>0.371</v>
      </c>
      <c r="D8" s="2">
        <f aca="true" t="shared" si="5" ref="D8:D17">B8/2</f>
        <v>0.265</v>
      </c>
      <c r="E8" s="2"/>
      <c r="F8" s="2"/>
      <c r="G8" s="2"/>
      <c r="H8" s="2"/>
      <c r="L8" s="23">
        <v>8</v>
      </c>
      <c r="M8" s="2">
        <f t="shared" si="1"/>
        <v>0.36</v>
      </c>
      <c r="N8" s="2">
        <f t="shared" si="3"/>
        <v>0.252</v>
      </c>
      <c r="O8" s="2">
        <f t="shared" si="4"/>
        <v>0.18</v>
      </c>
      <c r="P8" s="2"/>
      <c r="Q8" s="2"/>
      <c r="R8" s="2"/>
      <c r="S8" s="2"/>
    </row>
    <row r="9" spans="1:19" ht="15">
      <c r="A9" s="23">
        <v>9</v>
      </c>
      <c r="B9" s="2">
        <f t="shared" si="0"/>
        <v>0.6</v>
      </c>
      <c r="C9" s="2">
        <f t="shared" si="2"/>
        <v>0.42</v>
      </c>
      <c r="D9" s="2">
        <f t="shared" si="5"/>
        <v>0.3</v>
      </c>
      <c r="E9" s="2">
        <f>B9*0.35</f>
        <v>0.21</v>
      </c>
      <c r="F9" s="2"/>
      <c r="G9" s="2"/>
      <c r="H9" s="2"/>
      <c r="L9" s="23">
        <v>9</v>
      </c>
      <c r="M9" s="2">
        <f t="shared" si="1"/>
        <v>0.4</v>
      </c>
      <c r="N9" s="2">
        <f t="shared" si="3"/>
        <v>0.27999999999999997</v>
      </c>
      <c r="O9" s="2">
        <f t="shared" si="4"/>
        <v>0.2</v>
      </c>
      <c r="P9" s="2">
        <f aca="true" t="shared" si="6" ref="P9:P48">M9*0.35</f>
        <v>0.13999999999999999</v>
      </c>
      <c r="Q9" s="2"/>
      <c r="R9" s="2"/>
      <c r="S9" s="2"/>
    </row>
    <row r="10" spans="1:19" ht="15">
      <c r="A10" s="23">
        <v>10</v>
      </c>
      <c r="B10" s="2">
        <f t="shared" si="0"/>
        <v>0.67</v>
      </c>
      <c r="C10" s="2">
        <f t="shared" si="2"/>
        <v>0.469</v>
      </c>
      <c r="D10" s="2">
        <f t="shared" si="5"/>
        <v>0.335</v>
      </c>
      <c r="E10" s="2">
        <f aca="true" t="shared" si="7" ref="E10:E17">B10*0.35</f>
        <v>0.2345</v>
      </c>
      <c r="F10" s="2"/>
      <c r="G10" s="2"/>
      <c r="H10" s="2"/>
      <c r="L10" s="23">
        <v>10</v>
      </c>
      <c r="M10" s="2">
        <f t="shared" si="1"/>
        <v>0.44</v>
      </c>
      <c r="N10" s="2">
        <f t="shared" si="3"/>
        <v>0.308</v>
      </c>
      <c r="O10" s="2">
        <f t="shared" si="4"/>
        <v>0.22</v>
      </c>
      <c r="P10" s="2">
        <f t="shared" si="6"/>
        <v>0.154</v>
      </c>
      <c r="Q10" s="2"/>
      <c r="R10" s="2"/>
      <c r="S10" s="2"/>
    </row>
    <row r="11" spans="1:19" ht="15">
      <c r="A11" s="23">
        <v>11</v>
      </c>
      <c r="B11" s="2">
        <f>ROUND((A11+10)/30,2)</f>
        <v>0.7</v>
      </c>
      <c r="C11" s="2">
        <f t="shared" si="2"/>
        <v>0.48999999999999994</v>
      </c>
      <c r="D11" s="2">
        <f t="shared" si="5"/>
        <v>0.35</v>
      </c>
      <c r="E11" s="2">
        <f t="shared" si="7"/>
        <v>0.24499999999999997</v>
      </c>
      <c r="F11" s="2"/>
      <c r="G11" s="2"/>
      <c r="H11" s="2"/>
      <c r="L11" s="23">
        <v>11</v>
      </c>
      <c r="M11" s="2">
        <f>ROUND((L11+10)/45,2)</f>
        <v>0.47</v>
      </c>
      <c r="N11" s="2">
        <f t="shared" si="3"/>
        <v>0.32899999999999996</v>
      </c>
      <c r="O11" s="2">
        <f t="shared" si="4"/>
        <v>0.235</v>
      </c>
      <c r="P11" s="2">
        <f t="shared" si="6"/>
        <v>0.16449999999999998</v>
      </c>
      <c r="Q11" s="2">
        <f aca="true" t="shared" si="8" ref="Q11:Q17">M11/5</f>
        <v>0.094</v>
      </c>
      <c r="R11" s="2"/>
      <c r="S11" s="2"/>
    </row>
    <row r="12" spans="1:19" ht="15">
      <c r="A12" s="23">
        <v>12</v>
      </c>
      <c r="B12" s="2">
        <f aca="true" t="shared" si="9" ref="B12:B17">ROUND((A12+10)/30,2)</f>
        <v>0.73</v>
      </c>
      <c r="C12" s="2">
        <f t="shared" si="2"/>
        <v>0.511</v>
      </c>
      <c r="D12" s="2">
        <f t="shared" si="5"/>
        <v>0.365</v>
      </c>
      <c r="E12" s="2">
        <f t="shared" si="7"/>
        <v>0.2555</v>
      </c>
      <c r="F12" s="2">
        <f aca="true" t="shared" si="10" ref="F12:F17">B12/5</f>
        <v>0.146</v>
      </c>
      <c r="G12" s="2"/>
      <c r="H12" s="2"/>
      <c r="L12" s="23">
        <v>12</v>
      </c>
      <c r="M12" s="2">
        <f aca="true" t="shared" si="11" ref="M12:M48">ROUND((L12+10)/45,2)</f>
        <v>0.49</v>
      </c>
      <c r="N12" s="2">
        <f t="shared" si="3"/>
        <v>0.34299999999999997</v>
      </c>
      <c r="O12" s="2">
        <f t="shared" si="4"/>
        <v>0.245</v>
      </c>
      <c r="P12" s="2">
        <f t="shared" si="6"/>
        <v>0.17149999999999999</v>
      </c>
      <c r="Q12" s="2">
        <f t="shared" si="8"/>
        <v>0.098</v>
      </c>
      <c r="R12" s="2"/>
      <c r="S12" s="2"/>
    </row>
    <row r="13" spans="1:19" ht="15">
      <c r="A13" s="23">
        <v>13</v>
      </c>
      <c r="B13" s="2">
        <f t="shared" si="9"/>
        <v>0.77</v>
      </c>
      <c r="C13" s="2">
        <f t="shared" si="2"/>
        <v>0.5389999999999999</v>
      </c>
      <c r="D13" s="2">
        <f t="shared" si="5"/>
        <v>0.385</v>
      </c>
      <c r="E13" s="2">
        <f t="shared" si="7"/>
        <v>0.26949999999999996</v>
      </c>
      <c r="F13" s="2">
        <f t="shared" si="10"/>
        <v>0.154</v>
      </c>
      <c r="G13" s="2"/>
      <c r="H13" s="2"/>
      <c r="L13" s="23">
        <v>13</v>
      </c>
      <c r="M13" s="2">
        <f t="shared" si="11"/>
        <v>0.51</v>
      </c>
      <c r="N13" s="2">
        <f t="shared" si="3"/>
        <v>0.357</v>
      </c>
      <c r="O13" s="2">
        <f t="shared" si="4"/>
        <v>0.255</v>
      </c>
      <c r="P13" s="2">
        <f t="shared" si="6"/>
        <v>0.1785</v>
      </c>
      <c r="Q13" s="2">
        <f t="shared" si="8"/>
        <v>0.10200000000000001</v>
      </c>
      <c r="R13" s="2"/>
      <c r="S13" s="2"/>
    </row>
    <row r="14" spans="1:19" ht="15">
      <c r="A14" s="23">
        <v>14</v>
      </c>
      <c r="B14" s="2">
        <f t="shared" si="9"/>
        <v>0.8</v>
      </c>
      <c r="C14" s="2">
        <f t="shared" si="2"/>
        <v>0.5599999999999999</v>
      </c>
      <c r="D14" s="2">
        <f t="shared" si="5"/>
        <v>0.4</v>
      </c>
      <c r="E14" s="2">
        <f t="shared" si="7"/>
        <v>0.27999999999999997</v>
      </c>
      <c r="F14" s="2">
        <f t="shared" si="10"/>
        <v>0.16</v>
      </c>
      <c r="G14" s="2">
        <f>B14/6</f>
        <v>0.13333333333333333</v>
      </c>
      <c r="H14" s="2"/>
      <c r="L14" s="23">
        <v>14</v>
      </c>
      <c r="M14" s="2">
        <f t="shared" si="11"/>
        <v>0.53</v>
      </c>
      <c r="N14" s="2">
        <f t="shared" si="3"/>
        <v>0.371</v>
      </c>
      <c r="O14" s="2">
        <f t="shared" si="4"/>
        <v>0.265</v>
      </c>
      <c r="P14" s="2">
        <f t="shared" si="6"/>
        <v>0.1855</v>
      </c>
      <c r="Q14" s="2">
        <f t="shared" si="8"/>
        <v>0.10600000000000001</v>
      </c>
      <c r="R14" s="2">
        <f>M14/6</f>
        <v>0.08833333333333333</v>
      </c>
      <c r="S14" s="2"/>
    </row>
    <row r="15" spans="1:19" ht="15">
      <c r="A15" s="23">
        <v>15</v>
      </c>
      <c r="B15" s="2">
        <f t="shared" si="9"/>
        <v>0.83</v>
      </c>
      <c r="C15" s="2">
        <f t="shared" si="2"/>
        <v>0.581</v>
      </c>
      <c r="D15" s="2">
        <f t="shared" si="5"/>
        <v>0.415</v>
      </c>
      <c r="E15" s="2">
        <f t="shared" si="7"/>
        <v>0.2905</v>
      </c>
      <c r="F15" s="2">
        <f t="shared" si="10"/>
        <v>0.16599999999999998</v>
      </c>
      <c r="G15" s="2">
        <f>B15/6</f>
        <v>0.13833333333333334</v>
      </c>
      <c r="H15" s="2"/>
      <c r="L15" s="23">
        <v>15</v>
      </c>
      <c r="M15" s="2">
        <f t="shared" si="11"/>
        <v>0.56</v>
      </c>
      <c r="N15" s="2">
        <f t="shared" si="3"/>
        <v>0.392</v>
      </c>
      <c r="O15" s="2">
        <f t="shared" si="4"/>
        <v>0.28</v>
      </c>
      <c r="P15" s="2">
        <f t="shared" si="6"/>
        <v>0.196</v>
      </c>
      <c r="Q15" s="2">
        <f t="shared" si="8"/>
        <v>0.11200000000000002</v>
      </c>
      <c r="R15" s="2">
        <f>M15/6</f>
        <v>0.09333333333333334</v>
      </c>
      <c r="S15" s="2"/>
    </row>
    <row r="16" spans="1:19" ht="15">
      <c r="A16" s="23">
        <v>16</v>
      </c>
      <c r="B16" s="2">
        <f t="shared" si="9"/>
        <v>0.87</v>
      </c>
      <c r="C16" s="2">
        <f t="shared" si="2"/>
        <v>0.609</v>
      </c>
      <c r="D16" s="2">
        <f t="shared" si="5"/>
        <v>0.435</v>
      </c>
      <c r="E16" s="2">
        <f t="shared" si="7"/>
        <v>0.3045</v>
      </c>
      <c r="F16" s="2">
        <f t="shared" si="10"/>
        <v>0.174</v>
      </c>
      <c r="G16" s="2">
        <f>B16/6</f>
        <v>0.145</v>
      </c>
      <c r="H16" s="2"/>
      <c r="L16" s="23">
        <v>16</v>
      </c>
      <c r="M16" s="2">
        <f t="shared" si="11"/>
        <v>0.58</v>
      </c>
      <c r="N16" s="2">
        <f t="shared" si="3"/>
        <v>0.40599999999999997</v>
      </c>
      <c r="O16" s="2">
        <f t="shared" si="4"/>
        <v>0.29</v>
      </c>
      <c r="P16" s="2">
        <f t="shared" si="6"/>
        <v>0.20299999999999999</v>
      </c>
      <c r="Q16" s="2">
        <f t="shared" si="8"/>
        <v>0.11599999999999999</v>
      </c>
      <c r="R16" s="2">
        <f>M16/6</f>
        <v>0.09666666666666666</v>
      </c>
      <c r="S16" s="2"/>
    </row>
    <row r="17" spans="1:19" ht="15">
      <c r="A17" s="23">
        <v>17</v>
      </c>
      <c r="B17" s="2">
        <f t="shared" si="9"/>
        <v>0.9</v>
      </c>
      <c r="C17" s="2">
        <f t="shared" si="2"/>
        <v>0.63</v>
      </c>
      <c r="D17" s="2">
        <f t="shared" si="5"/>
        <v>0.45</v>
      </c>
      <c r="E17" s="2">
        <f t="shared" si="7"/>
        <v>0.315</v>
      </c>
      <c r="F17" s="2">
        <f t="shared" si="10"/>
        <v>0.18</v>
      </c>
      <c r="G17" s="2">
        <f>B17/6</f>
        <v>0.15</v>
      </c>
      <c r="H17" s="2">
        <f>B17/7</f>
        <v>0.1285714285714286</v>
      </c>
      <c r="L17" s="23">
        <v>17</v>
      </c>
      <c r="M17" s="2">
        <f t="shared" si="11"/>
        <v>0.6</v>
      </c>
      <c r="N17" s="2">
        <f t="shared" si="3"/>
        <v>0.42</v>
      </c>
      <c r="O17" s="2">
        <f t="shared" si="4"/>
        <v>0.3</v>
      </c>
      <c r="P17" s="2">
        <f t="shared" si="6"/>
        <v>0.21</v>
      </c>
      <c r="Q17" s="2">
        <f t="shared" si="8"/>
        <v>0.12</v>
      </c>
      <c r="R17" s="2">
        <f>M17/6</f>
        <v>0.09999999999999999</v>
      </c>
      <c r="S17" s="2">
        <f>M17/7</f>
        <v>0.08571428571428572</v>
      </c>
    </row>
    <row r="18" spans="12:19" ht="15">
      <c r="L18" s="25">
        <v>18</v>
      </c>
      <c r="M18" s="2">
        <f t="shared" si="11"/>
        <v>0.62</v>
      </c>
      <c r="N18" s="2">
        <f t="shared" si="3"/>
        <v>0.434</v>
      </c>
      <c r="O18" s="2">
        <f t="shared" si="4"/>
        <v>0.31</v>
      </c>
      <c r="P18" s="2">
        <f t="shared" si="6"/>
        <v>0.217</v>
      </c>
      <c r="Q18" s="2">
        <f>M18*4/15</f>
        <v>0.16533333333333333</v>
      </c>
      <c r="R18" s="2">
        <f>M18*4/17</f>
        <v>0.14588235294117646</v>
      </c>
      <c r="S18" s="2">
        <f>M18*4/19</f>
        <v>0.13052631578947368</v>
      </c>
    </row>
    <row r="19" spans="12:25" ht="15">
      <c r="L19" s="25">
        <v>19</v>
      </c>
      <c r="M19" s="2">
        <f t="shared" si="11"/>
        <v>0.64</v>
      </c>
      <c r="N19" s="2">
        <f t="shared" si="3"/>
        <v>0.44799999999999995</v>
      </c>
      <c r="O19" s="2">
        <f t="shared" si="4"/>
        <v>0.32</v>
      </c>
      <c r="P19" s="2">
        <f t="shared" si="6"/>
        <v>0.22399999999999998</v>
      </c>
      <c r="Q19" s="2">
        <f aca="true" t="shared" si="12" ref="Q19:Q48">M19*4/15</f>
        <v>0.17066666666666666</v>
      </c>
      <c r="R19" s="2">
        <f aca="true" t="shared" si="13" ref="R19:R48">M19*4/17</f>
        <v>0.15058823529411766</v>
      </c>
      <c r="S19" s="2">
        <f aca="true" t="shared" si="14" ref="S19:S48">M19*4/19</f>
        <v>0.13473684210526315</v>
      </c>
      <c r="T19" s="2">
        <f>M19*4/21</f>
        <v>0.1219047619047619</v>
      </c>
      <c r="U19" s="2"/>
      <c r="V19" s="2"/>
      <c r="W19" s="2"/>
      <c r="X19" s="2"/>
      <c r="Y19" s="2"/>
    </row>
    <row r="20" spans="12:25" ht="15">
      <c r="L20" s="25">
        <v>20</v>
      </c>
      <c r="M20" s="2">
        <f t="shared" si="11"/>
        <v>0.67</v>
      </c>
      <c r="N20" s="2">
        <f t="shared" si="3"/>
        <v>0.469</v>
      </c>
      <c r="O20" s="2">
        <f t="shared" si="4"/>
        <v>0.335</v>
      </c>
      <c r="P20" s="2">
        <f t="shared" si="6"/>
        <v>0.2345</v>
      </c>
      <c r="Q20" s="2">
        <f t="shared" si="12"/>
        <v>0.17866666666666667</v>
      </c>
      <c r="R20" s="2">
        <f t="shared" si="13"/>
        <v>0.15764705882352942</v>
      </c>
      <c r="S20" s="2">
        <f t="shared" si="14"/>
        <v>0.14105263157894737</v>
      </c>
      <c r="T20" s="2">
        <f>M20*4/21</f>
        <v>0.12761904761904763</v>
      </c>
      <c r="U20" s="2"/>
      <c r="V20" s="2"/>
      <c r="W20" s="2"/>
      <c r="X20" s="2"/>
      <c r="Y20" s="2"/>
    </row>
    <row r="21" spans="12:25" ht="15">
      <c r="L21" s="25">
        <v>21</v>
      </c>
      <c r="M21" s="2">
        <f t="shared" si="11"/>
        <v>0.69</v>
      </c>
      <c r="N21" s="2">
        <f t="shared" si="3"/>
        <v>0.48299999999999993</v>
      </c>
      <c r="O21" s="2">
        <f t="shared" si="4"/>
        <v>0.345</v>
      </c>
      <c r="P21" s="2">
        <f t="shared" si="6"/>
        <v>0.24149999999999996</v>
      </c>
      <c r="Q21" s="2">
        <f t="shared" si="12"/>
        <v>0.184</v>
      </c>
      <c r="R21" s="2">
        <f t="shared" si="13"/>
        <v>0.1623529411764706</v>
      </c>
      <c r="S21" s="2">
        <f t="shared" si="14"/>
        <v>0.14526315789473684</v>
      </c>
      <c r="T21" s="2">
        <f aca="true" t="shared" si="15" ref="T21:T48">M21*4/21</f>
        <v>0.13142857142857142</v>
      </c>
      <c r="U21" s="2"/>
      <c r="V21" s="2"/>
      <c r="W21" s="2"/>
      <c r="X21" s="2"/>
      <c r="Y21" s="2"/>
    </row>
    <row r="22" spans="12:25" ht="15">
      <c r="L22" s="25">
        <v>22</v>
      </c>
      <c r="M22" s="2">
        <f t="shared" si="11"/>
        <v>0.71</v>
      </c>
      <c r="N22" s="2">
        <f t="shared" si="3"/>
        <v>0.49699999999999994</v>
      </c>
      <c r="O22" s="2">
        <f t="shared" si="4"/>
        <v>0.355</v>
      </c>
      <c r="P22" s="2">
        <f t="shared" si="6"/>
        <v>0.24849999999999997</v>
      </c>
      <c r="Q22" s="2">
        <f t="shared" si="12"/>
        <v>0.18933333333333333</v>
      </c>
      <c r="R22" s="2">
        <f t="shared" si="13"/>
        <v>0.16705882352941176</v>
      </c>
      <c r="S22" s="2">
        <f t="shared" si="14"/>
        <v>0.14947368421052631</v>
      </c>
      <c r="T22" s="2">
        <f t="shared" si="15"/>
        <v>0.13523809523809524</v>
      </c>
      <c r="U22" s="2">
        <f>M22*4/23</f>
        <v>0.12347826086956522</v>
      </c>
      <c r="V22" s="2"/>
      <c r="W22" s="2"/>
      <c r="X22" s="2"/>
      <c r="Y22" s="2"/>
    </row>
    <row r="23" spans="6:25" ht="15">
      <c r="F23" t="s">
        <v>168</v>
      </c>
      <c r="L23" s="25">
        <v>23</v>
      </c>
      <c r="M23" s="2">
        <f t="shared" si="11"/>
        <v>0.73</v>
      </c>
      <c r="N23" s="2">
        <f t="shared" si="3"/>
        <v>0.511</v>
      </c>
      <c r="O23" s="2">
        <f t="shared" si="4"/>
        <v>0.365</v>
      </c>
      <c r="P23" s="2">
        <f t="shared" si="6"/>
        <v>0.2555</v>
      </c>
      <c r="Q23" s="2">
        <f t="shared" si="12"/>
        <v>0.19466666666666665</v>
      </c>
      <c r="R23" s="2">
        <f t="shared" si="13"/>
        <v>0.17176470588235293</v>
      </c>
      <c r="S23" s="2">
        <f t="shared" si="14"/>
        <v>0.15368421052631578</v>
      </c>
      <c r="T23" s="2">
        <f t="shared" si="15"/>
        <v>0.13904761904761903</v>
      </c>
      <c r="U23" s="2">
        <f aca="true" t="shared" si="16" ref="U23:U48">M23*4/23</f>
        <v>0.12695652173913044</v>
      </c>
      <c r="V23" s="2"/>
      <c r="W23" s="2"/>
      <c r="X23" s="2"/>
      <c r="Y23" s="2"/>
    </row>
    <row r="24" spans="12:25" ht="15">
      <c r="L24" s="25">
        <v>24</v>
      </c>
      <c r="M24" s="2">
        <f t="shared" si="11"/>
        <v>0.76</v>
      </c>
      <c r="N24" s="2">
        <f t="shared" si="3"/>
        <v>0.5319999999999999</v>
      </c>
      <c r="O24" s="2">
        <f t="shared" si="4"/>
        <v>0.38</v>
      </c>
      <c r="P24" s="2">
        <f t="shared" si="6"/>
        <v>0.26599999999999996</v>
      </c>
      <c r="Q24" s="2">
        <f t="shared" si="12"/>
        <v>0.20266666666666666</v>
      </c>
      <c r="R24" s="2">
        <f t="shared" si="13"/>
        <v>0.17882352941176471</v>
      </c>
      <c r="S24" s="2">
        <f t="shared" si="14"/>
        <v>0.16</v>
      </c>
      <c r="T24" s="2">
        <f t="shared" si="15"/>
        <v>0.14476190476190476</v>
      </c>
      <c r="U24" s="2">
        <f t="shared" si="16"/>
        <v>0.13217391304347825</v>
      </c>
      <c r="V24" s="2">
        <f>M24*4/25</f>
        <v>0.1216</v>
      </c>
      <c r="W24" s="2"/>
      <c r="X24" s="2"/>
      <c r="Y24" s="2"/>
    </row>
    <row r="25" spans="12:25" ht="15">
      <c r="L25" s="25">
        <v>25</v>
      </c>
      <c r="M25" s="2">
        <f t="shared" si="11"/>
        <v>0.78</v>
      </c>
      <c r="N25" s="2">
        <f t="shared" si="3"/>
        <v>0.5459999999999999</v>
      </c>
      <c r="O25" s="2">
        <f t="shared" si="4"/>
        <v>0.39</v>
      </c>
      <c r="P25" s="2">
        <f t="shared" si="6"/>
        <v>0.27299999999999996</v>
      </c>
      <c r="Q25" s="2">
        <f t="shared" si="12"/>
        <v>0.20800000000000002</v>
      </c>
      <c r="R25" s="2">
        <f t="shared" si="13"/>
        <v>0.18352941176470589</v>
      </c>
      <c r="S25" s="2">
        <f t="shared" si="14"/>
        <v>0.16421052631578947</v>
      </c>
      <c r="T25" s="2">
        <f t="shared" si="15"/>
        <v>0.14857142857142858</v>
      </c>
      <c r="U25" s="2">
        <f t="shared" si="16"/>
        <v>0.1356521739130435</v>
      </c>
      <c r="V25" s="2">
        <f aca="true" t="shared" si="17" ref="V25:V48">M25*4/25</f>
        <v>0.12480000000000001</v>
      </c>
      <c r="W25" s="2"/>
      <c r="X25" s="2"/>
      <c r="Y25" s="2"/>
    </row>
    <row r="26" spans="12:25" ht="15">
      <c r="L26" s="25">
        <v>26</v>
      </c>
      <c r="M26" s="2">
        <f t="shared" si="11"/>
        <v>0.8</v>
      </c>
      <c r="N26" s="2">
        <f t="shared" si="3"/>
        <v>0.5599999999999999</v>
      </c>
      <c r="O26" s="2">
        <f t="shared" si="4"/>
        <v>0.4</v>
      </c>
      <c r="P26" s="2">
        <f t="shared" si="6"/>
        <v>0.27999999999999997</v>
      </c>
      <c r="Q26" s="2">
        <f t="shared" si="12"/>
        <v>0.21333333333333335</v>
      </c>
      <c r="R26" s="2">
        <f t="shared" si="13"/>
        <v>0.18823529411764706</v>
      </c>
      <c r="S26" s="2">
        <f t="shared" si="14"/>
        <v>0.16842105263157894</v>
      </c>
      <c r="T26" s="2">
        <f t="shared" si="15"/>
        <v>0.1523809523809524</v>
      </c>
      <c r="U26" s="2">
        <f t="shared" si="16"/>
        <v>0.1391304347826087</v>
      </c>
      <c r="V26" s="2">
        <f t="shared" si="17"/>
        <v>0.128</v>
      </c>
      <c r="W26" s="2"/>
      <c r="X26" s="2"/>
      <c r="Y26" s="2"/>
    </row>
    <row r="27" spans="12:25" ht="15">
      <c r="L27" s="25">
        <v>27</v>
      </c>
      <c r="M27" s="2">
        <f t="shared" si="11"/>
        <v>0.82</v>
      </c>
      <c r="N27" s="2">
        <f t="shared" si="3"/>
        <v>0.574</v>
      </c>
      <c r="O27" s="2">
        <f t="shared" si="4"/>
        <v>0.41</v>
      </c>
      <c r="P27" s="2">
        <f t="shared" si="6"/>
        <v>0.287</v>
      </c>
      <c r="Q27" s="2">
        <f t="shared" si="12"/>
        <v>0.21866666666666665</v>
      </c>
      <c r="R27" s="2">
        <f t="shared" si="13"/>
        <v>0.19294117647058823</v>
      </c>
      <c r="S27" s="2">
        <f t="shared" si="14"/>
        <v>0.1726315789473684</v>
      </c>
      <c r="T27" s="2">
        <f t="shared" si="15"/>
        <v>0.15619047619047619</v>
      </c>
      <c r="U27" s="2">
        <f t="shared" si="16"/>
        <v>0.1426086956521739</v>
      </c>
      <c r="V27" s="2">
        <f t="shared" si="17"/>
        <v>0.13119999999999998</v>
      </c>
      <c r="W27" s="2">
        <f>M27*4/27</f>
        <v>0.12148148148148147</v>
      </c>
      <c r="X27" s="2"/>
      <c r="Y27" s="2"/>
    </row>
    <row r="28" spans="12:25" ht="15">
      <c r="L28" s="25">
        <v>28</v>
      </c>
      <c r="M28" s="2">
        <f t="shared" si="11"/>
        <v>0.84</v>
      </c>
      <c r="N28" s="2">
        <f t="shared" si="3"/>
        <v>0.588</v>
      </c>
      <c r="O28" s="2">
        <f t="shared" si="4"/>
        <v>0.42</v>
      </c>
      <c r="P28" s="2">
        <f t="shared" si="6"/>
        <v>0.294</v>
      </c>
      <c r="Q28" s="2">
        <f t="shared" si="12"/>
        <v>0.224</v>
      </c>
      <c r="R28" s="2">
        <f t="shared" si="13"/>
        <v>0.1976470588235294</v>
      </c>
      <c r="S28" s="2">
        <f t="shared" si="14"/>
        <v>0.17684210526315788</v>
      </c>
      <c r="T28" s="2">
        <f t="shared" si="15"/>
        <v>0.16</v>
      </c>
      <c r="U28" s="2">
        <f t="shared" si="16"/>
        <v>0.14608695652173911</v>
      </c>
      <c r="V28" s="2">
        <f t="shared" si="17"/>
        <v>0.1344</v>
      </c>
      <c r="W28" s="2">
        <f aca="true" t="shared" si="18" ref="W28:W48">M28*4/27</f>
        <v>0.12444444444444444</v>
      </c>
      <c r="X28" s="2"/>
      <c r="Y28" s="2"/>
    </row>
    <row r="29" spans="12:25" ht="15">
      <c r="L29" s="25">
        <v>29</v>
      </c>
      <c r="M29" s="2">
        <f t="shared" si="11"/>
        <v>0.87</v>
      </c>
      <c r="N29" s="2">
        <f t="shared" si="3"/>
        <v>0.609</v>
      </c>
      <c r="O29" s="2">
        <f t="shared" si="4"/>
        <v>0.435</v>
      </c>
      <c r="P29" s="2">
        <f t="shared" si="6"/>
        <v>0.3045</v>
      </c>
      <c r="Q29" s="2">
        <f t="shared" si="12"/>
        <v>0.232</v>
      </c>
      <c r="R29" s="2">
        <f t="shared" si="13"/>
        <v>0.20470588235294118</v>
      </c>
      <c r="S29" s="2">
        <f t="shared" si="14"/>
        <v>0.1831578947368421</v>
      </c>
      <c r="T29" s="2">
        <f t="shared" si="15"/>
        <v>0.1657142857142857</v>
      </c>
      <c r="U29" s="2">
        <f t="shared" si="16"/>
        <v>0.15130434782608695</v>
      </c>
      <c r="V29" s="2">
        <f t="shared" si="17"/>
        <v>0.1392</v>
      </c>
      <c r="W29" s="2">
        <f t="shared" si="18"/>
        <v>0.1288888888888889</v>
      </c>
      <c r="X29" s="2">
        <f>M29*4/29</f>
        <v>0.12</v>
      </c>
      <c r="Y29" s="2"/>
    </row>
    <row r="30" spans="12:25" ht="15">
      <c r="L30" s="25">
        <v>30</v>
      </c>
      <c r="M30" s="2">
        <f t="shared" si="11"/>
        <v>0.89</v>
      </c>
      <c r="N30" s="2">
        <f t="shared" si="3"/>
        <v>0.623</v>
      </c>
      <c r="O30" s="2">
        <f t="shared" si="4"/>
        <v>0.445</v>
      </c>
      <c r="P30" s="2">
        <f t="shared" si="6"/>
        <v>0.3115</v>
      </c>
      <c r="Q30" s="2">
        <f t="shared" si="12"/>
        <v>0.23733333333333334</v>
      </c>
      <c r="R30" s="2">
        <f t="shared" si="13"/>
        <v>0.20941176470588235</v>
      </c>
      <c r="S30" s="2">
        <f t="shared" si="14"/>
        <v>0.18736842105263157</v>
      </c>
      <c r="T30" s="2">
        <f t="shared" si="15"/>
        <v>0.16952380952380952</v>
      </c>
      <c r="U30" s="2">
        <f t="shared" si="16"/>
        <v>0.15478260869565216</v>
      </c>
      <c r="V30" s="2">
        <f t="shared" si="17"/>
        <v>0.1424</v>
      </c>
      <c r="W30" s="2">
        <f t="shared" si="18"/>
        <v>0.13185185185185186</v>
      </c>
      <c r="X30" s="2">
        <f aca="true" t="shared" si="19" ref="X30:X48">M30*4/29</f>
        <v>0.12275862068965518</v>
      </c>
      <c r="Y30" s="2"/>
    </row>
    <row r="31" spans="12:25" ht="15">
      <c r="L31" s="25">
        <v>31</v>
      </c>
      <c r="M31" s="2">
        <f t="shared" si="11"/>
        <v>0.91</v>
      </c>
      <c r="N31" s="2">
        <f t="shared" si="3"/>
        <v>0.637</v>
      </c>
      <c r="O31" s="2">
        <f t="shared" si="4"/>
        <v>0.455</v>
      </c>
      <c r="P31" s="2">
        <f t="shared" si="6"/>
        <v>0.3185</v>
      </c>
      <c r="Q31" s="2">
        <f t="shared" si="12"/>
        <v>0.24266666666666667</v>
      </c>
      <c r="R31" s="2">
        <f t="shared" si="13"/>
        <v>0.21411764705882352</v>
      </c>
      <c r="S31" s="2">
        <f t="shared" si="14"/>
        <v>0.19157894736842107</v>
      </c>
      <c r="T31" s="2">
        <f t="shared" si="15"/>
        <v>0.17333333333333334</v>
      </c>
      <c r="U31" s="2">
        <f t="shared" si="16"/>
        <v>0.1582608695652174</v>
      </c>
      <c r="V31" s="2">
        <f t="shared" si="17"/>
        <v>0.1456</v>
      </c>
      <c r="W31" s="2">
        <f t="shared" si="18"/>
        <v>0.13481481481481483</v>
      </c>
      <c r="X31" s="2">
        <f t="shared" si="19"/>
        <v>0.12551724137931036</v>
      </c>
      <c r="Y31" s="2"/>
    </row>
    <row r="32" spans="12:25" ht="15">
      <c r="L32" s="25">
        <v>32</v>
      </c>
      <c r="M32" s="2">
        <f t="shared" si="11"/>
        <v>0.93</v>
      </c>
      <c r="N32" s="2">
        <f t="shared" si="3"/>
        <v>0.651</v>
      </c>
      <c r="O32" s="2">
        <f t="shared" si="4"/>
        <v>0.465</v>
      </c>
      <c r="P32" s="2">
        <f t="shared" si="6"/>
        <v>0.3255</v>
      </c>
      <c r="Q32" s="2">
        <f t="shared" si="12"/>
        <v>0.24800000000000003</v>
      </c>
      <c r="R32" s="2">
        <f t="shared" si="13"/>
        <v>0.21882352941176472</v>
      </c>
      <c r="S32" s="2">
        <f t="shared" si="14"/>
        <v>0.19578947368421054</v>
      </c>
      <c r="T32" s="2">
        <f t="shared" si="15"/>
        <v>0.17714285714285716</v>
      </c>
      <c r="U32" s="2">
        <f t="shared" si="16"/>
        <v>0.1617391304347826</v>
      </c>
      <c r="V32" s="2">
        <f t="shared" si="17"/>
        <v>0.14880000000000002</v>
      </c>
      <c r="W32" s="2">
        <f t="shared" si="18"/>
        <v>0.13777777777777778</v>
      </c>
      <c r="X32" s="2">
        <f t="shared" si="19"/>
        <v>0.12827586206896552</v>
      </c>
      <c r="Y32" s="2">
        <f>M32*4/31</f>
        <v>0.12000000000000001</v>
      </c>
    </row>
    <row r="33" spans="12:25" ht="15">
      <c r="L33" s="25">
        <v>33</v>
      </c>
      <c r="M33" s="2">
        <f t="shared" si="11"/>
        <v>0.96</v>
      </c>
      <c r="N33" s="2">
        <f t="shared" si="3"/>
        <v>0.6719999999999999</v>
      </c>
      <c r="O33" s="2">
        <f t="shared" si="4"/>
        <v>0.48</v>
      </c>
      <c r="P33" s="2">
        <f t="shared" si="6"/>
        <v>0.33599999999999997</v>
      </c>
      <c r="Q33" s="2">
        <f t="shared" si="12"/>
        <v>0.256</v>
      </c>
      <c r="R33" s="2">
        <f t="shared" si="13"/>
        <v>0.22588235294117645</v>
      </c>
      <c r="S33" s="2">
        <f t="shared" si="14"/>
        <v>0.20210526315789473</v>
      </c>
      <c r="T33" s="2">
        <f t="shared" si="15"/>
        <v>0.18285714285714286</v>
      </c>
      <c r="U33" s="2">
        <f t="shared" si="16"/>
        <v>0.16695652173913042</v>
      </c>
      <c r="V33" s="2">
        <f t="shared" si="17"/>
        <v>0.1536</v>
      </c>
      <c r="W33" s="2">
        <f t="shared" si="18"/>
        <v>0.14222222222222222</v>
      </c>
      <c r="X33" s="2">
        <f t="shared" si="19"/>
        <v>0.13241379310344828</v>
      </c>
      <c r="Y33" s="2">
        <f aca="true" t="shared" si="20" ref="Y33:Y48">M33*4/31</f>
        <v>0.12387096774193548</v>
      </c>
    </row>
    <row r="34" spans="12:26" ht="15">
      <c r="L34" s="25">
        <v>34</v>
      </c>
      <c r="M34" s="2">
        <f t="shared" si="11"/>
        <v>0.98</v>
      </c>
      <c r="N34" s="2">
        <f t="shared" si="3"/>
        <v>0.6859999999999999</v>
      </c>
      <c r="O34" s="2">
        <f t="shared" si="4"/>
        <v>0.49</v>
      </c>
      <c r="P34" s="2">
        <f t="shared" si="6"/>
        <v>0.34299999999999997</v>
      </c>
      <c r="Q34" s="2">
        <f t="shared" si="12"/>
        <v>0.2613333333333333</v>
      </c>
      <c r="R34" s="2">
        <f t="shared" si="13"/>
        <v>0.23058823529411765</v>
      </c>
      <c r="S34" s="2">
        <f t="shared" si="14"/>
        <v>0.2063157894736842</v>
      </c>
      <c r="T34" s="2">
        <f t="shared" si="15"/>
        <v>0.18666666666666668</v>
      </c>
      <c r="U34" s="2">
        <f t="shared" si="16"/>
        <v>0.17043478260869566</v>
      </c>
      <c r="V34" s="2">
        <f t="shared" si="17"/>
        <v>0.1568</v>
      </c>
      <c r="W34" s="2">
        <f t="shared" si="18"/>
        <v>0.1451851851851852</v>
      </c>
      <c r="X34" s="2">
        <f t="shared" si="19"/>
        <v>0.13517241379310344</v>
      </c>
      <c r="Y34" s="2">
        <f t="shared" si="20"/>
        <v>0.1264516129032258</v>
      </c>
      <c r="Z34" s="2">
        <f>M34*4/33</f>
        <v>0.11878787878787879</v>
      </c>
    </row>
    <row r="35" spans="12:26" ht="15">
      <c r="L35" s="25">
        <v>35</v>
      </c>
      <c r="M35" s="2">
        <f t="shared" si="11"/>
        <v>1</v>
      </c>
      <c r="N35" s="2">
        <f t="shared" si="3"/>
        <v>0.7</v>
      </c>
      <c r="O35" s="2">
        <f t="shared" si="4"/>
        <v>0.5</v>
      </c>
      <c r="P35" s="2">
        <f t="shared" si="6"/>
        <v>0.35</v>
      </c>
      <c r="Q35" s="2">
        <f t="shared" si="12"/>
        <v>0.26666666666666666</v>
      </c>
      <c r="R35" s="2">
        <f t="shared" si="13"/>
        <v>0.23529411764705882</v>
      </c>
      <c r="S35" s="2">
        <f t="shared" si="14"/>
        <v>0.21052631578947367</v>
      </c>
      <c r="T35" s="2">
        <f t="shared" si="15"/>
        <v>0.19047619047619047</v>
      </c>
      <c r="U35" s="2">
        <f t="shared" si="16"/>
        <v>0.17391304347826086</v>
      </c>
      <c r="V35" s="2">
        <f t="shared" si="17"/>
        <v>0.16</v>
      </c>
      <c r="W35" s="2">
        <f t="shared" si="18"/>
        <v>0.14814814814814814</v>
      </c>
      <c r="X35" s="2">
        <f t="shared" si="19"/>
        <v>0.13793103448275862</v>
      </c>
      <c r="Y35" s="2">
        <f t="shared" si="20"/>
        <v>0.12903225806451613</v>
      </c>
      <c r="Z35" s="2">
        <f aca="true" t="shared" si="21" ref="Z35:Z48">M35*4/33</f>
        <v>0.12121212121212122</v>
      </c>
    </row>
    <row r="36" spans="12:26" ht="15">
      <c r="L36" s="25">
        <v>36</v>
      </c>
      <c r="M36" s="2">
        <f t="shared" si="11"/>
        <v>1.02</v>
      </c>
      <c r="N36" s="2">
        <f t="shared" si="3"/>
        <v>0.714</v>
      </c>
      <c r="O36" s="2">
        <f t="shared" si="4"/>
        <v>0.51</v>
      </c>
      <c r="P36" s="2">
        <f t="shared" si="6"/>
        <v>0.357</v>
      </c>
      <c r="Q36" s="2">
        <f t="shared" si="12"/>
        <v>0.272</v>
      </c>
      <c r="R36" s="2">
        <f t="shared" si="13"/>
        <v>0.24</v>
      </c>
      <c r="S36" s="2">
        <f t="shared" si="14"/>
        <v>0.21473684210526317</v>
      </c>
      <c r="T36" s="2">
        <f t="shared" si="15"/>
        <v>0.19428571428571428</v>
      </c>
      <c r="U36" s="2">
        <f t="shared" si="16"/>
        <v>0.1773913043478261</v>
      </c>
      <c r="V36" s="2">
        <f t="shared" si="17"/>
        <v>0.1632</v>
      </c>
      <c r="W36" s="2">
        <f t="shared" si="18"/>
        <v>0.1511111111111111</v>
      </c>
      <c r="X36" s="2">
        <f t="shared" si="19"/>
        <v>0.1406896551724138</v>
      </c>
      <c r="Y36" s="2">
        <f t="shared" si="20"/>
        <v>0.13161290322580646</v>
      </c>
      <c r="Z36" s="2">
        <f t="shared" si="21"/>
        <v>0.12363636363636364</v>
      </c>
    </row>
    <row r="37" spans="12:31" ht="15">
      <c r="L37" s="25">
        <v>37</v>
      </c>
      <c r="M37" s="2">
        <f t="shared" si="11"/>
        <v>1.04</v>
      </c>
      <c r="N37" s="2">
        <f t="shared" si="3"/>
        <v>0.728</v>
      </c>
      <c r="O37" s="2">
        <f t="shared" si="4"/>
        <v>0.52</v>
      </c>
      <c r="P37" s="2">
        <f t="shared" si="6"/>
        <v>0.364</v>
      </c>
      <c r="Q37" s="2">
        <f t="shared" si="12"/>
        <v>0.2773333333333333</v>
      </c>
      <c r="R37" s="2">
        <f t="shared" si="13"/>
        <v>0.2447058823529412</v>
      </c>
      <c r="S37" s="2">
        <f t="shared" si="14"/>
        <v>0.21894736842105264</v>
      </c>
      <c r="T37" s="2">
        <f t="shared" si="15"/>
        <v>0.1980952380952381</v>
      </c>
      <c r="U37" s="2">
        <f t="shared" si="16"/>
        <v>0.1808695652173913</v>
      </c>
      <c r="V37" s="2">
        <f t="shared" si="17"/>
        <v>0.1664</v>
      </c>
      <c r="W37" s="2">
        <f t="shared" si="18"/>
        <v>0.15407407407407409</v>
      </c>
      <c r="X37" s="2">
        <f t="shared" si="19"/>
        <v>0.14344827586206896</v>
      </c>
      <c r="Y37" s="2">
        <f t="shared" si="20"/>
        <v>0.13419354838709677</v>
      </c>
      <c r="Z37" s="2">
        <f t="shared" si="21"/>
        <v>0.12606060606060607</v>
      </c>
      <c r="AA37" s="2">
        <f>M37*4/35</f>
        <v>0.11885714285714286</v>
      </c>
      <c r="AB37" s="2"/>
      <c r="AC37" s="2"/>
      <c r="AD37" s="2"/>
      <c r="AE37" s="2"/>
    </row>
    <row r="38" spans="12:31" ht="15">
      <c r="L38" s="25">
        <v>38</v>
      </c>
      <c r="M38" s="2">
        <f t="shared" si="11"/>
        <v>1.07</v>
      </c>
      <c r="N38" s="2">
        <f t="shared" si="3"/>
        <v>0.749</v>
      </c>
      <c r="O38" s="2">
        <f t="shared" si="4"/>
        <v>0.535</v>
      </c>
      <c r="P38" s="2">
        <f t="shared" si="6"/>
        <v>0.3745</v>
      </c>
      <c r="Q38" s="2">
        <f t="shared" si="12"/>
        <v>0.2853333333333333</v>
      </c>
      <c r="R38" s="2">
        <f t="shared" si="13"/>
        <v>0.25176470588235295</v>
      </c>
      <c r="S38" s="2">
        <f t="shared" si="14"/>
        <v>0.22526315789473686</v>
      </c>
      <c r="T38" s="2">
        <f t="shared" si="15"/>
        <v>0.20380952380952383</v>
      </c>
      <c r="U38" s="2">
        <f t="shared" si="16"/>
        <v>0.18608695652173915</v>
      </c>
      <c r="V38" s="2">
        <f t="shared" si="17"/>
        <v>0.17120000000000002</v>
      </c>
      <c r="W38" s="2">
        <f t="shared" si="18"/>
        <v>0.15851851851851853</v>
      </c>
      <c r="X38" s="2">
        <f t="shared" si="19"/>
        <v>0.14758620689655172</v>
      </c>
      <c r="Y38" s="2">
        <f t="shared" si="20"/>
        <v>0.13806451612903226</v>
      </c>
      <c r="Z38" s="2">
        <f t="shared" si="21"/>
        <v>0.1296969696969697</v>
      </c>
      <c r="AA38" s="2">
        <f aca="true" t="shared" si="22" ref="AA38:AA48">M38*4/35</f>
        <v>0.12228571428571429</v>
      </c>
      <c r="AB38" s="2"/>
      <c r="AC38" s="2"/>
      <c r="AD38" s="2"/>
      <c r="AE38" s="2"/>
    </row>
    <row r="39" spans="12:31" ht="15">
      <c r="L39" s="25">
        <v>39</v>
      </c>
      <c r="M39" s="2">
        <f t="shared" si="11"/>
        <v>1.09</v>
      </c>
      <c r="N39" s="2">
        <f t="shared" si="3"/>
        <v>0.763</v>
      </c>
      <c r="O39" s="2">
        <f t="shared" si="4"/>
        <v>0.545</v>
      </c>
      <c r="P39" s="2">
        <f t="shared" si="6"/>
        <v>0.3815</v>
      </c>
      <c r="Q39" s="2">
        <f t="shared" si="12"/>
        <v>0.2906666666666667</v>
      </c>
      <c r="R39" s="2">
        <f t="shared" si="13"/>
        <v>0.2564705882352941</v>
      </c>
      <c r="S39" s="2">
        <f t="shared" si="14"/>
        <v>0.22947368421052633</v>
      </c>
      <c r="T39" s="2">
        <f t="shared" si="15"/>
        <v>0.20761904761904765</v>
      </c>
      <c r="U39" s="2">
        <f t="shared" si="16"/>
        <v>0.18956521739130436</v>
      </c>
      <c r="V39" s="2">
        <f t="shared" si="17"/>
        <v>0.1744</v>
      </c>
      <c r="W39" s="2">
        <f t="shared" si="18"/>
        <v>0.1614814814814815</v>
      </c>
      <c r="X39" s="2">
        <f t="shared" si="19"/>
        <v>0.1503448275862069</v>
      </c>
      <c r="Y39" s="2">
        <f t="shared" si="20"/>
        <v>0.1406451612903226</v>
      </c>
      <c r="Z39" s="2">
        <f t="shared" si="21"/>
        <v>0.13212121212121214</v>
      </c>
      <c r="AA39" s="2">
        <f t="shared" si="22"/>
        <v>0.12457142857142858</v>
      </c>
      <c r="AB39" s="2">
        <f>M39*4/37</f>
        <v>0.11783783783783784</v>
      </c>
      <c r="AC39" s="2"/>
      <c r="AD39" s="2"/>
      <c r="AE39" s="2"/>
    </row>
    <row r="40" spans="12:31" ht="15">
      <c r="L40" s="25">
        <v>40</v>
      </c>
      <c r="M40" s="2">
        <f t="shared" si="11"/>
        <v>1.11</v>
      </c>
      <c r="N40" s="2">
        <f t="shared" si="3"/>
        <v>0.777</v>
      </c>
      <c r="O40" s="2">
        <f t="shared" si="4"/>
        <v>0.555</v>
      </c>
      <c r="P40" s="2">
        <f t="shared" si="6"/>
        <v>0.3885</v>
      </c>
      <c r="Q40" s="2">
        <f t="shared" si="12"/>
        <v>0.29600000000000004</v>
      </c>
      <c r="R40" s="2">
        <f t="shared" si="13"/>
        <v>0.26117647058823534</v>
      </c>
      <c r="S40" s="2">
        <f t="shared" si="14"/>
        <v>0.2336842105263158</v>
      </c>
      <c r="T40" s="2">
        <f t="shared" si="15"/>
        <v>0.21142857142857144</v>
      </c>
      <c r="U40" s="2">
        <f t="shared" si="16"/>
        <v>0.1930434782608696</v>
      </c>
      <c r="V40" s="2">
        <f t="shared" si="17"/>
        <v>0.1776</v>
      </c>
      <c r="W40" s="2">
        <f t="shared" si="18"/>
        <v>0.16444444444444445</v>
      </c>
      <c r="X40" s="2">
        <f t="shared" si="19"/>
        <v>0.1531034482758621</v>
      </c>
      <c r="Y40" s="2">
        <f t="shared" si="20"/>
        <v>0.14322580645161292</v>
      </c>
      <c r="Z40" s="2">
        <f t="shared" si="21"/>
        <v>0.13454545454545455</v>
      </c>
      <c r="AA40" s="2">
        <f t="shared" si="22"/>
        <v>0.12685714285714286</v>
      </c>
      <c r="AB40" s="2">
        <f aca="true" t="shared" si="23" ref="AB40:AB48">M40*4/37</f>
        <v>0.12000000000000001</v>
      </c>
      <c r="AC40" s="2"/>
      <c r="AD40" s="2"/>
      <c r="AE40" s="2"/>
    </row>
    <row r="41" spans="12:31" ht="15">
      <c r="L41" s="25">
        <v>41</v>
      </c>
      <c r="M41" s="2">
        <f t="shared" si="11"/>
        <v>1.13</v>
      </c>
      <c r="N41" s="2">
        <f t="shared" si="3"/>
        <v>0.7909999999999999</v>
      </c>
      <c r="O41" s="2">
        <f t="shared" si="4"/>
        <v>0.565</v>
      </c>
      <c r="P41" s="2">
        <f t="shared" si="6"/>
        <v>0.39549999999999996</v>
      </c>
      <c r="Q41" s="2">
        <f t="shared" si="12"/>
        <v>0.3013333333333333</v>
      </c>
      <c r="R41" s="2">
        <f t="shared" si="13"/>
        <v>0.26588235294117646</v>
      </c>
      <c r="S41" s="2">
        <f t="shared" si="14"/>
        <v>0.23789473684210524</v>
      </c>
      <c r="T41" s="2">
        <f t="shared" si="15"/>
        <v>0.21523809523809523</v>
      </c>
      <c r="U41" s="2">
        <f t="shared" si="16"/>
        <v>0.19652173913043477</v>
      </c>
      <c r="V41" s="2">
        <f t="shared" si="17"/>
        <v>0.1808</v>
      </c>
      <c r="W41" s="2">
        <f t="shared" si="18"/>
        <v>0.1674074074074074</v>
      </c>
      <c r="X41" s="2">
        <f t="shared" si="19"/>
        <v>0.15586206896551721</v>
      </c>
      <c r="Y41" s="2">
        <f t="shared" si="20"/>
        <v>0.1458064516129032</v>
      </c>
      <c r="Z41" s="2">
        <f t="shared" si="21"/>
        <v>0.13696969696969696</v>
      </c>
      <c r="AA41" s="2">
        <f t="shared" si="22"/>
        <v>0.12914285714285714</v>
      </c>
      <c r="AB41" s="2">
        <f t="shared" si="23"/>
        <v>0.12216216216216215</v>
      </c>
      <c r="AC41" s="2"/>
      <c r="AD41" s="2"/>
      <c r="AE41" s="2"/>
    </row>
    <row r="42" spans="12:31" ht="15">
      <c r="L42" s="25">
        <v>42</v>
      </c>
      <c r="M42" s="2">
        <f t="shared" si="11"/>
        <v>1.16</v>
      </c>
      <c r="N42" s="2">
        <f t="shared" si="3"/>
        <v>0.8119999999999999</v>
      </c>
      <c r="O42" s="2">
        <f t="shared" si="4"/>
        <v>0.58</v>
      </c>
      <c r="P42" s="2">
        <f t="shared" si="6"/>
        <v>0.40599999999999997</v>
      </c>
      <c r="Q42" s="2">
        <f t="shared" si="12"/>
        <v>0.3093333333333333</v>
      </c>
      <c r="R42" s="2">
        <f t="shared" si="13"/>
        <v>0.27294117647058824</v>
      </c>
      <c r="S42" s="2">
        <f t="shared" si="14"/>
        <v>0.24421052631578946</v>
      </c>
      <c r="T42" s="2">
        <f t="shared" si="15"/>
        <v>0.22095238095238093</v>
      </c>
      <c r="U42" s="2">
        <f t="shared" si="16"/>
        <v>0.2017391304347826</v>
      </c>
      <c r="V42" s="2">
        <f t="shared" si="17"/>
        <v>0.1856</v>
      </c>
      <c r="W42" s="2">
        <f t="shared" si="18"/>
        <v>0.17185185185185184</v>
      </c>
      <c r="X42" s="2">
        <f t="shared" si="19"/>
        <v>0.15999999999999998</v>
      </c>
      <c r="Y42" s="2">
        <f t="shared" si="20"/>
        <v>0.1496774193548387</v>
      </c>
      <c r="Z42" s="2">
        <f t="shared" si="21"/>
        <v>0.1406060606060606</v>
      </c>
      <c r="AA42" s="2">
        <f t="shared" si="22"/>
        <v>0.13257142857142856</v>
      </c>
      <c r="AB42" s="2">
        <f t="shared" si="23"/>
        <v>0.1254054054054054</v>
      </c>
      <c r="AC42" s="2">
        <f>M42*4/39</f>
        <v>0.11897435897435897</v>
      </c>
      <c r="AD42" s="2"/>
      <c r="AE42" s="2"/>
    </row>
    <row r="43" spans="12:31" ht="15">
      <c r="L43" s="25">
        <v>43</v>
      </c>
      <c r="M43" s="2">
        <f t="shared" si="11"/>
        <v>1.18</v>
      </c>
      <c r="N43" s="2">
        <f t="shared" si="3"/>
        <v>0.826</v>
      </c>
      <c r="O43" s="2">
        <f t="shared" si="4"/>
        <v>0.59</v>
      </c>
      <c r="P43" s="2">
        <f t="shared" si="6"/>
        <v>0.413</v>
      </c>
      <c r="Q43" s="2">
        <f t="shared" si="12"/>
        <v>0.31466666666666665</v>
      </c>
      <c r="R43" s="2">
        <f t="shared" si="13"/>
        <v>0.2776470588235294</v>
      </c>
      <c r="S43" s="2">
        <f t="shared" si="14"/>
        <v>0.24842105263157893</v>
      </c>
      <c r="T43" s="2">
        <f t="shared" si="15"/>
        <v>0.22476190476190475</v>
      </c>
      <c r="U43" s="2">
        <f t="shared" si="16"/>
        <v>0.20521739130434782</v>
      </c>
      <c r="V43" s="2">
        <f t="shared" si="17"/>
        <v>0.1888</v>
      </c>
      <c r="W43" s="2">
        <f t="shared" si="18"/>
        <v>0.1748148148148148</v>
      </c>
      <c r="X43" s="2">
        <f t="shared" si="19"/>
        <v>0.16275862068965516</v>
      </c>
      <c r="Y43" s="2">
        <f t="shared" si="20"/>
        <v>0.15225806451612903</v>
      </c>
      <c r="Z43" s="2">
        <f t="shared" si="21"/>
        <v>0.14303030303030304</v>
      </c>
      <c r="AA43" s="2">
        <f t="shared" si="22"/>
        <v>0.13485714285714284</v>
      </c>
      <c r="AB43" s="2">
        <f t="shared" si="23"/>
        <v>0.12756756756756757</v>
      </c>
      <c r="AC43" s="2">
        <f aca="true" t="shared" si="24" ref="AC43:AC48">M43*4/39</f>
        <v>0.12102564102564102</v>
      </c>
      <c r="AD43" s="2"/>
      <c r="AE43" s="2"/>
    </row>
    <row r="44" spans="12:31" ht="15">
      <c r="L44" s="25">
        <v>44</v>
      </c>
      <c r="M44" s="2">
        <f t="shared" si="11"/>
        <v>1.2</v>
      </c>
      <c r="N44" s="2">
        <f t="shared" si="3"/>
        <v>0.84</v>
      </c>
      <c r="O44" s="2">
        <f t="shared" si="4"/>
        <v>0.6</v>
      </c>
      <c r="P44" s="2">
        <f t="shared" si="6"/>
        <v>0.42</v>
      </c>
      <c r="Q44" s="2">
        <f t="shared" si="12"/>
        <v>0.32</v>
      </c>
      <c r="R44" s="2">
        <f t="shared" si="13"/>
        <v>0.2823529411764706</v>
      </c>
      <c r="S44" s="2">
        <f t="shared" si="14"/>
        <v>0.25263157894736843</v>
      </c>
      <c r="T44" s="2">
        <f t="shared" si="15"/>
        <v>0.22857142857142856</v>
      </c>
      <c r="U44" s="2">
        <f t="shared" si="16"/>
        <v>0.20869565217391303</v>
      </c>
      <c r="V44" s="2">
        <f t="shared" si="17"/>
        <v>0.192</v>
      </c>
      <c r="W44" s="2">
        <f t="shared" si="18"/>
        <v>0.17777777777777778</v>
      </c>
      <c r="X44" s="2">
        <f t="shared" si="19"/>
        <v>0.16551724137931034</v>
      </c>
      <c r="Y44" s="2">
        <f t="shared" si="20"/>
        <v>0.15483870967741936</v>
      </c>
      <c r="Z44" s="2">
        <f t="shared" si="21"/>
        <v>0.14545454545454545</v>
      </c>
      <c r="AA44" s="2">
        <f t="shared" si="22"/>
        <v>0.13714285714285715</v>
      </c>
      <c r="AB44" s="2">
        <f t="shared" si="23"/>
        <v>0.12972972972972974</v>
      </c>
      <c r="AC44" s="2">
        <f t="shared" si="24"/>
        <v>0.12307692307692307</v>
      </c>
      <c r="AD44" s="2">
        <f>M44/18</f>
        <v>0.06666666666666667</v>
      </c>
      <c r="AE44" s="2"/>
    </row>
    <row r="45" spans="12:31" ht="15">
      <c r="L45" s="25">
        <v>45</v>
      </c>
      <c r="M45" s="2">
        <f t="shared" si="11"/>
        <v>1.22</v>
      </c>
      <c r="N45" s="2">
        <f t="shared" si="3"/>
        <v>0.854</v>
      </c>
      <c r="O45" s="2">
        <f t="shared" si="4"/>
        <v>0.61</v>
      </c>
      <c r="P45" s="2">
        <f t="shared" si="6"/>
        <v>0.427</v>
      </c>
      <c r="Q45" s="2">
        <f t="shared" si="12"/>
        <v>0.3253333333333333</v>
      </c>
      <c r="R45" s="2">
        <f t="shared" si="13"/>
        <v>0.28705882352941176</v>
      </c>
      <c r="S45" s="2">
        <f t="shared" si="14"/>
        <v>0.25684210526315787</v>
      </c>
      <c r="T45" s="2">
        <f t="shared" si="15"/>
        <v>0.23238095238095238</v>
      </c>
      <c r="U45" s="2">
        <f t="shared" si="16"/>
        <v>0.21217391304347827</v>
      </c>
      <c r="V45" s="2">
        <f t="shared" si="17"/>
        <v>0.19519999999999998</v>
      </c>
      <c r="W45" s="2">
        <f t="shared" si="18"/>
        <v>0.18074074074074073</v>
      </c>
      <c r="X45" s="2">
        <f t="shared" si="19"/>
        <v>0.16827586206896553</v>
      </c>
      <c r="Y45" s="2">
        <f t="shared" si="20"/>
        <v>0.15741935483870967</v>
      </c>
      <c r="Z45" s="2">
        <f t="shared" si="21"/>
        <v>0.1478787878787879</v>
      </c>
      <c r="AA45" s="2">
        <f t="shared" si="22"/>
        <v>0.13942857142857143</v>
      </c>
      <c r="AB45" s="2">
        <f t="shared" si="23"/>
        <v>0.13189189189189188</v>
      </c>
      <c r="AC45" s="2">
        <f t="shared" si="24"/>
        <v>0.12512820512820513</v>
      </c>
      <c r="AD45" s="2">
        <f>M45/18</f>
        <v>0.06777777777777777</v>
      </c>
      <c r="AE45" s="2"/>
    </row>
    <row r="46" spans="12:31" ht="15">
      <c r="L46" s="25">
        <v>46</v>
      </c>
      <c r="M46" s="2">
        <f t="shared" si="11"/>
        <v>1.24</v>
      </c>
      <c r="N46" s="2">
        <f t="shared" si="3"/>
        <v>0.868</v>
      </c>
      <c r="O46" s="2">
        <f t="shared" si="4"/>
        <v>0.62</v>
      </c>
      <c r="P46" s="2">
        <f t="shared" si="6"/>
        <v>0.434</v>
      </c>
      <c r="Q46" s="2">
        <f t="shared" si="12"/>
        <v>0.33066666666666666</v>
      </c>
      <c r="R46" s="2">
        <f t="shared" si="13"/>
        <v>0.2917647058823529</v>
      </c>
      <c r="S46" s="2">
        <f t="shared" si="14"/>
        <v>0.26105263157894737</v>
      </c>
      <c r="T46" s="2">
        <f t="shared" si="15"/>
        <v>0.2361904761904762</v>
      </c>
      <c r="U46" s="2">
        <f t="shared" si="16"/>
        <v>0.21565217391304348</v>
      </c>
      <c r="V46" s="2">
        <f t="shared" si="17"/>
        <v>0.1984</v>
      </c>
      <c r="W46" s="2">
        <f t="shared" si="18"/>
        <v>0.1837037037037037</v>
      </c>
      <c r="X46" s="2">
        <f t="shared" si="19"/>
        <v>0.17103448275862068</v>
      </c>
      <c r="Y46" s="2">
        <f t="shared" si="20"/>
        <v>0.16</v>
      </c>
      <c r="Z46" s="2">
        <f t="shared" si="21"/>
        <v>0.1503030303030303</v>
      </c>
      <c r="AA46" s="2">
        <f t="shared" si="22"/>
        <v>0.1417142857142857</v>
      </c>
      <c r="AB46" s="2">
        <f t="shared" si="23"/>
        <v>0.13405405405405404</v>
      </c>
      <c r="AC46" s="2">
        <f t="shared" si="24"/>
        <v>0.12717948717948718</v>
      </c>
      <c r="AD46" s="2">
        <f>M46/18</f>
        <v>0.06888888888888889</v>
      </c>
      <c r="AE46" s="2"/>
    </row>
    <row r="47" spans="12:31" ht="15">
      <c r="L47" s="25">
        <v>47</v>
      </c>
      <c r="M47" s="2">
        <f t="shared" si="11"/>
        <v>1.27</v>
      </c>
      <c r="N47" s="2">
        <f t="shared" si="3"/>
        <v>0.8889999999999999</v>
      </c>
      <c r="O47" s="2">
        <f t="shared" si="4"/>
        <v>0.635</v>
      </c>
      <c r="P47" s="2">
        <f t="shared" si="6"/>
        <v>0.44449999999999995</v>
      </c>
      <c r="Q47" s="2">
        <f t="shared" si="12"/>
        <v>0.33866666666666667</v>
      </c>
      <c r="R47" s="2">
        <f t="shared" si="13"/>
        <v>0.2988235294117647</v>
      </c>
      <c r="S47" s="2">
        <f t="shared" si="14"/>
        <v>0.2673684210526316</v>
      </c>
      <c r="T47" s="2">
        <f t="shared" si="15"/>
        <v>0.2419047619047619</v>
      </c>
      <c r="U47" s="2">
        <f t="shared" si="16"/>
        <v>0.22086956521739132</v>
      </c>
      <c r="V47" s="2">
        <f t="shared" si="17"/>
        <v>0.2032</v>
      </c>
      <c r="W47" s="2">
        <f t="shared" si="18"/>
        <v>0.18814814814814815</v>
      </c>
      <c r="X47" s="2">
        <f t="shared" si="19"/>
        <v>0.17517241379310344</v>
      </c>
      <c r="Y47" s="2">
        <f t="shared" si="20"/>
        <v>0.1638709677419355</v>
      </c>
      <c r="Z47" s="2">
        <f t="shared" si="21"/>
        <v>0.15393939393939393</v>
      </c>
      <c r="AA47" s="2">
        <f t="shared" si="22"/>
        <v>0.14514285714285716</v>
      </c>
      <c r="AB47" s="2">
        <f t="shared" si="23"/>
        <v>0.1372972972972973</v>
      </c>
      <c r="AC47" s="2">
        <f t="shared" si="24"/>
        <v>0.13025641025641027</v>
      </c>
      <c r="AD47" s="2">
        <f>M47/18</f>
        <v>0.07055555555555555</v>
      </c>
      <c r="AE47" s="2">
        <f>M47/19</f>
        <v>0.0668421052631579</v>
      </c>
    </row>
    <row r="48" spans="12:31" ht="15">
      <c r="L48" s="25">
        <v>48</v>
      </c>
      <c r="M48" s="2">
        <f t="shared" si="11"/>
        <v>1.29</v>
      </c>
      <c r="N48" s="2">
        <f t="shared" si="3"/>
        <v>0.9029999999999999</v>
      </c>
      <c r="O48" s="2">
        <f t="shared" si="4"/>
        <v>0.645</v>
      </c>
      <c r="P48" s="2">
        <f t="shared" si="6"/>
        <v>0.45149999999999996</v>
      </c>
      <c r="Q48" s="2">
        <f t="shared" si="12"/>
        <v>0.34400000000000003</v>
      </c>
      <c r="R48" s="2">
        <f t="shared" si="13"/>
        <v>0.3035294117647059</v>
      </c>
      <c r="S48" s="2">
        <f t="shared" si="14"/>
        <v>0.2715789473684211</v>
      </c>
      <c r="T48" s="2">
        <f t="shared" si="15"/>
        <v>0.24571428571428572</v>
      </c>
      <c r="U48" s="2">
        <f t="shared" si="16"/>
        <v>0.22434782608695653</v>
      </c>
      <c r="V48" s="2">
        <f t="shared" si="17"/>
        <v>0.2064</v>
      </c>
      <c r="W48" s="2">
        <f t="shared" si="18"/>
        <v>0.19111111111111112</v>
      </c>
      <c r="X48" s="2">
        <f t="shared" si="19"/>
        <v>0.17793103448275863</v>
      </c>
      <c r="Y48" s="2">
        <f t="shared" si="20"/>
        <v>0.1664516129032258</v>
      </c>
      <c r="Z48" s="2">
        <f t="shared" si="21"/>
        <v>0.15636363636363637</v>
      </c>
      <c r="AA48" s="2">
        <f t="shared" si="22"/>
        <v>0.14742857142857144</v>
      </c>
      <c r="AB48" s="2">
        <f t="shared" si="23"/>
        <v>0.13945945945945945</v>
      </c>
      <c r="AC48" s="2">
        <f t="shared" si="24"/>
        <v>0.13230769230769232</v>
      </c>
      <c r="AD48" s="2">
        <f>M48/18</f>
        <v>0.07166666666666667</v>
      </c>
      <c r="AE48" s="2">
        <f>M48/19</f>
        <v>0.06789473684210527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W42" sqref="W42"/>
    </sheetView>
  </sheetViews>
  <sheetFormatPr defaultColWidth="9.140625" defaultRowHeight="15"/>
  <cols>
    <col min="12" max="12" width="2.8515625" style="0" customWidth="1"/>
  </cols>
  <sheetData>
    <row r="1" spans="1:13" ht="15">
      <c r="A1" t="s">
        <v>172</v>
      </c>
      <c r="M1" t="s">
        <v>173</v>
      </c>
    </row>
    <row r="3" spans="1:23" s="27" customFormat="1" ht="15">
      <c r="A3" s="27" t="s">
        <v>25</v>
      </c>
      <c r="B3" s="27" t="s">
        <v>15</v>
      </c>
      <c r="C3" s="27" t="s">
        <v>145</v>
      </c>
      <c r="D3" s="27" t="s">
        <v>146</v>
      </c>
      <c r="E3" s="27" t="s">
        <v>147</v>
      </c>
      <c r="F3" s="27" t="s">
        <v>148</v>
      </c>
      <c r="G3" s="27" t="s">
        <v>149</v>
      </c>
      <c r="H3" s="27" t="s">
        <v>150</v>
      </c>
      <c r="I3" s="27" t="s">
        <v>155</v>
      </c>
      <c r="J3" s="27" t="s">
        <v>156</v>
      </c>
      <c r="K3" s="27" t="s">
        <v>157</v>
      </c>
      <c r="M3" s="27" t="s">
        <v>25</v>
      </c>
      <c r="N3" s="27" t="s">
        <v>15</v>
      </c>
      <c r="O3" s="27" t="s">
        <v>145</v>
      </c>
      <c r="P3" s="27" t="s">
        <v>146</v>
      </c>
      <c r="Q3" s="27" t="s">
        <v>147</v>
      </c>
      <c r="R3" s="27" t="s">
        <v>148</v>
      </c>
      <c r="S3" s="27" t="s">
        <v>149</v>
      </c>
      <c r="T3" s="27" t="s">
        <v>150</v>
      </c>
      <c r="U3" s="27" t="s">
        <v>155</v>
      </c>
      <c r="V3" s="27" t="s">
        <v>156</v>
      </c>
      <c r="W3" s="27" t="s">
        <v>157</v>
      </c>
    </row>
    <row r="4" spans="1:19" ht="15">
      <c r="A4" s="27">
        <v>3</v>
      </c>
      <c r="B4" s="28">
        <f>ROUND(A4*4.5/30,2)</f>
        <v>0.45</v>
      </c>
      <c r="C4" s="28">
        <f>B4*0.75</f>
        <v>0.3375</v>
      </c>
      <c r="D4" s="28"/>
      <c r="E4" s="28"/>
      <c r="F4" s="28"/>
      <c r="G4" s="28"/>
      <c r="M4" s="27">
        <v>3</v>
      </c>
      <c r="N4" s="28">
        <f>ROUND(M4*9/90,2)</f>
        <v>0.3</v>
      </c>
      <c r="O4" s="28">
        <f aca="true" t="shared" si="0" ref="O4:S33">N4*0.75</f>
        <v>0.22499999999999998</v>
      </c>
      <c r="P4" s="28"/>
      <c r="Q4" s="28"/>
      <c r="R4" s="28"/>
      <c r="S4" s="28"/>
    </row>
    <row r="5" spans="1:19" ht="15">
      <c r="A5" s="27">
        <v>4</v>
      </c>
      <c r="B5" s="28">
        <f aca="true" t="shared" si="1" ref="B5:B11">ROUND(A5*4.5/30,2)</f>
        <v>0.6</v>
      </c>
      <c r="C5" s="28">
        <f aca="true" t="shared" si="2" ref="C5:G33">B5*0.75</f>
        <v>0.44999999999999996</v>
      </c>
      <c r="D5" s="28">
        <f>C5*0.75</f>
        <v>0.33749999999999997</v>
      </c>
      <c r="E5" s="28"/>
      <c r="F5" s="28"/>
      <c r="G5" s="28"/>
      <c r="M5" s="27">
        <v>4</v>
      </c>
      <c r="N5" s="28">
        <f aca="true" t="shared" si="3" ref="N5:N11">ROUND(M5*9/90,2)</f>
        <v>0.4</v>
      </c>
      <c r="O5" s="28">
        <f t="shared" si="0"/>
        <v>0.30000000000000004</v>
      </c>
      <c r="P5" s="28">
        <f t="shared" si="0"/>
        <v>0.22500000000000003</v>
      </c>
      <c r="Q5" s="28"/>
      <c r="R5" s="28"/>
      <c r="S5" s="28"/>
    </row>
    <row r="6" spans="1:19" ht="15">
      <c r="A6" s="27">
        <v>5</v>
      </c>
      <c r="B6" s="28">
        <f t="shared" si="1"/>
        <v>0.75</v>
      </c>
      <c r="C6" s="28">
        <f t="shared" si="2"/>
        <v>0.5625</v>
      </c>
      <c r="D6" s="28">
        <f t="shared" si="2"/>
        <v>0.421875</v>
      </c>
      <c r="E6" s="28">
        <f>D6*0.75</f>
        <v>0.31640625</v>
      </c>
      <c r="F6" s="28"/>
      <c r="G6" s="28"/>
      <c r="M6" s="27">
        <v>5</v>
      </c>
      <c r="N6" s="28">
        <f t="shared" si="3"/>
        <v>0.5</v>
      </c>
      <c r="O6" s="28">
        <f t="shared" si="0"/>
        <v>0.375</v>
      </c>
      <c r="P6" s="28">
        <f t="shared" si="0"/>
        <v>0.28125</v>
      </c>
      <c r="Q6" s="28">
        <f t="shared" si="0"/>
        <v>0.2109375</v>
      </c>
      <c r="R6" s="28"/>
      <c r="S6" s="28"/>
    </row>
    <row r="7" spans="1:19" ht="15">
      <c r="A7" s="27">
        <v>6</v>
      </c>
      <c r="B7" s="28">
        <f t="shared" si="1"/>
        <v>0.9</v>
      </c>
      <c r="C7" s="28">
        <f t="shared" si="2"/>
        <v>0.675</v>
      </c>
      <c r="D7" s="28">
        <f t="shared" si="2"/>
        <v>0.5062500000000001</v>
      </c>
      <c r="E7" s="28">
        <f t="shared" si="2"/>
        <v>0.37968750000000007</v>
      </c>
      <c r="F7" s="28"/>
      <c r="G7" s="28"/>
      <c r="M7" s="27">
        <v>6</v>
      </c>
      <c r="N7" s="28">
        <f t="shared" si="3"/>
        <v>0.6</v>
      </c>
      <c r="O7" s="28">
        <f t="shared" si="0"/>
        <v>0.44999999999999996</v>
      </c>
      <c r="P7" s="28">
        <f t="shared" si="0"/>
        <v>0.33749999999999997</v>
      </c>
      <c r="Q7" s="28">
        <f t="shared" si="0"/>
        <v>0.253125</v>
      </c>
      <c r="R7" s="28"/>
      <c r="S7" s="28"/>
    </row>
    <row r="8" spans="1:19" ht="15">
      <c r="A8" s="27">
        <v>7</v>
      </c>
      <c r="B8" s="28">
        <f t="shared" si="1"/>
        <v>1.05</v>
      </c>
      <c r="C8" s="28">
        <f t="shared" si="2"/>
        <v>0.7875000000000001</v>
      </c>
      <c r="D8" s="28">
        <f t="shared" si="2"/>
        <v>0.5906250000000001</v>
      </c>
      <c r="E8" s="28">
        <f t="shared" si="2"/>
        <v>0.44296875</v>
      </c>
      <c r="F8" s="28">
        <f>E8*0.75</f>
        <v>0.33222656250000004</v>
      </c>
      <c r="G8" s="28"/>
      <c r="M8" s="27">
        <v>7</v>
      </c>
      <c r="N8" s="28">
        <f t="shared" si="3"/>
        <v>0.7</v>
      </c>
      <c r="O8" s="28">
        <f t="shared" si="0"/>
        <v>0.5249999999999999</v>
      </c>
      <c r="P8" s="28">
        <f t="shared" si="0"/>
        <v>0.39374999999999993</v>
      </c>
      <c r="Q8" s="28">
        <f t="shared" si="0"/>
        <v>0.2953125</v>
      </c>
      <c r="R8" s="28">
        <f t="shared" si="0"/>
        <v>0.22148437499999998</v>
      </c>
      <c r="S8" s="28"/>
    </row>
    <row r="9" spans="1:19" ht="15">
      <c r="A9" s="27">
        <v>8</v>
      </c>
      <c r="B9" s="28">
        <f t="shared" si="1"/>
        <v>1.2</v>
      </c>
      <c r="C9" s="28">
        <f t="shared" si="2"/>
        <v>0.8999999999999999</v>
      </c>
      <c r="D9" s="28">
        <f t="shared" si="2"/>
        <v>0.6749999999999999</v>
      </c>
      <c r="E9" s="28">
        <f t="shared" si="2"/>
        <v>0.50625</v>
      </c>
      <c r="F9" s="28">
        <f t="shared" si="2"/>
        <v>0.37968749999999996</v>
      </c>
      <c r="G9" s="28"/>
      <c r="M9" s="27">
        <v>8</v>
      </c>
      <c r="N9" s="28">
        <f t="shared" si="3"/>
        <v>0.8</v>
      </c>
      <c r="O9" s="28">
        <f t="shared" si="0"/>
        <v>0.6000000000000001</v>
      </c>
      <c r="P9" s="28">
        <f t="shared" si="0"/>
        <v>0.45000000000000007</v>
      </c>
      <c r="Q9" s="28">
        <f t="shared" si="0"/>
        <v>0.3375</v>
      </c>
      <c r="R9" s="28">
        <f t="shared" si="0"/>
        <v>0.25312500000000004</v>
      </c>
      <c r="S9" s="28"/>
    </row>
    <row r="10" spans="1:19" ht="15">
      <c r="A10" s="27">
        <v>9</v>
      </c>
      <c r="B10" s="28">
        <f t="shared" si="1"/>
        <v>1.35</v>
      </c>
      <c r="C10" s="28">
        <f t="shared" si="2"/>
        <v>1.0125000000000002</v>
      </c>
      <c r="D10" s="28">
        <f t="shared" si="2"/>
        <v>0.7593750000000001</v>
      </c>
      <c r="E10" s="28">
        <f t="shared" si="2"/>
        <v>0.56953125</v>
      </c>
      <c r="F10" s="28">
        <f t="shared" si="2"/>
        <v>0.42714843750000003</v>
      </c>
      <c r="G10" s="28"/>
      <c r="M10" s="27">
        <v>9</v>
      </c>
      <c r="N10" s="28">
        <f t="shared" si="3"/>
        <v>0.9</v>
      </c>
      <c r="O10" s="28">
        <f t="shared" si="0"/>
        <v>0.675</v>
      </c>
      <c r="P10" s="28">
        <f t="shared" si="0"/>
        <v>0.5062500000000001</v>
      </c>
      <c r="Q10" s="28">
        <f t="shared" si="0"/>
        <v>0.37968750000000007</v>
      </c>
      <c r="R10" s="28">
        <f t="shared" si="0"/>
        <v>0.284765625</v>
      </c>
      <c r="S10" s="28"/>
    </row>
    <row r="11" spans="1:19" ht="15">
      <c r="A11" s="27">
        <v>10</v>
      </c>
      <c r="B11" s="28">
        <f t="shared" si="1"/>
        <v>1.5</v>
      </c>
      <c r="C11" s="28">
        <f t="shared" si="2"/>
        <v>1.125</v>
      </c>
      <c r="D11" s="28">
        <f t="shared" si="2"/>
        <v>0.84375</v>
      </c>
      <c r="E11" s="28">
        <f t="shared" si="2"/>
        <v>0.6328125</v>
      </c>
      <c r="F11" s="28">
        <f t="shared" si="2"/>
        <v>0.474609375</v>
      </c>
      <c r="G11" s="28">
        <f>F11*0.75</f>
        <v>0.35595703125</v>
      </c>
      <c r="M11" s="27">
        <v>10</v>
      </c>
      <c r="N11" s="28">
        <f t="shared" si="3"/>
        <v>1</v>
      </c>
      <c r="O11" s="28">
        <f t="shared" si="0"/>
        <v>0.75</v>
      </c>
      <c r="P11" s="28">
        <f t="shared" si="0"/>
        <v>0.5625</v>
      </c>
      <c r="Q11" s="28">
        <f t="shared" si="0"/>
        <v>0.421875</v>
      </c>
      <c r="R11" s="28">
        <f t="shared" si="0"/>
        <v>0.31640625</v>
      </c>
      <c r="S11" s="28">
        <f t="shared" si="0"/>
        <v>0.2373046875</v>
      </c>
    </row>
    <row r="12" spans="1:19" ht="15">
      <c r="A12" s="27">
        <v>11</v>
      </c>
      <c r="B12" s="28">
        <f>ROUND((A12+10)*4.5/60,2)</f>
        <v>1.58</v>
      </c>
      <c r="C12" s="28">
        <f t="shared" si="2"/>
        <v>1.185</v>
      </c>
      <c r="D12" s="28">
        <f t="shared" si="2"/>
        <v>0.88875</v>
      </c>
      <c r="E12" s="28">
        <f t="shared" si="2"/>
        <v>0.6665625000000001</v>
      </c>
      <c r="F12" s="28">
        <f t="shared" si="2"/>
        <v>0.49992187500000007</v>
      </c>
      <c r="G12" s="28">
        <f t="shared" si="2"/>
        <v>0.37494140625000005</v>
      </c>
      <c r="M12" s="27">
        <v>11</v>
      </c>
      <c r="N12" s="28">
        <f>ROUND((M12+10)*9/180,2)</f>
        <v>1.05</v>
      </c>
      <c r="O12" s="28">
        <f t="shared" si="0"/>
        <v>0.7875000000000001</v>
      </c>
      <c r="P12" s="28">
        <f t="shared" si="0"/>
        <v>0.5906250000000001</v>
      </c>
      <c r="Q12" s="28">
        <f t="shared" si="0"/>
        <v>0.44296875</v>
      </c>
      <c r="R12" s="28">
        <f t="shared" si="0"/>
        <v>0.33222656250000004</v>
      </c>
      <c r="S12" s="28">
        <f t="shared" si="0"/>
        <v>0.24916992187500003</v>
      </c>
    </row>
    <row r="13" spans="1:19" ht="15">
      <c r="A13" s="27">
        <v>12</v>
      </c>
      <c r="B13" s="28">
        <f aca="true" t="shared" si="4" ref="B13:B33">ROUND((A13+10)*4.5/60,2)</f>
        <v>1.65</v>
      </c>
      <c r="C13" s="28">
        <f t="shared" si="2"/>
        <v>1.2374999999999998</v>
      </c>
      <c r="D13" s="28">
        <f t="shared" si="2"/>
        <v>0.9281249999999999</v>
      </c>
      <c r="E13" s="28">
        <f t="shared" si="2"/>
        <v>0.69609375</v>
      </c>
      <c r="F13" s="28">
        <f t="shared" si="2"/>
        <v>0.5220703124999999</v>
      </c>
      <c r="G13" s="28">
        <f t="shared" si="2"/>
        <v>0.39155273437499993</v>
      </c>
      <c r="M13" s="27">
        <v>12</v>
      </c>
      <c r="N13" s="28">
        <f aca="true" t="shared" si="5" ref="N13:N37">ROUND((M13+10)*9/180,2)</f>
        <v>1.1</v>
      </c>
      <c r="O13" s="28">
        <f t="shared" si="0"/>
        <v>0.8250000000000001</v>
      </c>
      <c r="P13" s="28">
        <f t="shared" si="0"/>
        <v>0.61875</v>
      </c>
      <c r="Q13" s="28">
        <f t="shared" si="0"/>
        <v>0.46406250000000004</v>
      </c>
      <c r="R13" s="28">
        <f t="shared" si="0"/>
        <v>0.34804687500000003</v>
      </c>
      <c r="S13" s="28">
        <f t="shared" si="0"/>
        <v>0.26103515625</v>
      </c>
    </row>
    <row r="14" spans="1:19" ht="15">
      <c r="A14" s="27">
        <v>13</v>
      </c>
      <c r="B14" s="28">
        <f t="shared" si="4"/>
        <v>1.73</v>
      </c>
      <c r="C14" s="28">
        <f t="shared" si="2"/>
        <v>1.2974999999999999</v>
      </c>
      <c r="D14" s="28">
        <f t="shared" si="2"/>
        <v>0.9731249999999999</v>
      </c>
      <c r="E14" s="28">
        <f t="shared" si="2"/>
        <v>0.7298437499999999</v>
      </c>
      <c r="F14" s="28">
        <f t="shared" si="2"/>
        <v>0.5473828125</v>
      </c>
      <c r="G14" s="28">
        <f t="shared" si="2"/>
        <v>0.410537109375</v>
      </c>
      <c r="M14" s="27">
        <v>13</v>
      </c>
      <c r="N14" s="28">
        <f t="shared" si="5"/>
        <v>1.15</v>
      </c>
      <c r="O14" s="28">
        <f t="shared" si="0"/>
        <v>0.8624999999999999</v>
      </c>
      <c r="P14" s="28">
        <f t="shared" si="0"/>
        <v>0.646875</v>
      </c>
      <c r="Q14" s="28">
        <f t="shared" si="0"/>
        <v>0.48515624999999996</v>
      </c>
      <c r="R14" s="28">
        <f t="shared" si="0"/>
        <v>0.36386718749999997</v>
      </c>
      <c r="S14" s="28">
        <f t="shared" si="0"/>
        <v>0.272900390625</v>
      </c>
    </row>
    <row r="15" spans="1:19" ht="15">
      <c r="A15" s="27">
        <v>14</v>
      </c>
      <c r="B15" s="28">
        <f t="shared" si="4"/>
        <v>1.8</v>
      </c>
      <c r="C15" s="28">
        <f t="shared" si="2"/>
        <v>1.35</v>
      </c>
      <c r="D15" s="28">
        <f t="shared" si="2"/>
        <v>1.0125000000000002</v>
      </c>
      <c r="E15" s="28">
        <f t="shared" si="2"/>
        <v>0.7593750000000001</v>
      </c>
      <c r="F15" s="28">
        <f t="shared" si="2"/>
        <v>0.56953125</v>
      </c>
      <c r="G15" s="28">
        <f t="shared" si="2"/>
        <v>0.42714843750000003</v>
      </c>
      <c r="M15" s="27">
        <v>14</v>
      </c>
      <c r="N15" s="28">
        <f t="shared" si="5"/>
        <v>1.2</v>
      </c>
      <c r="O15" s="28">
        <f t="shared" si="0"/>
        <v>0.8999999999999999</v>
      </c>
      <c r="P15" s="28">
        <f t="shared" si="0"/>
        <v>0.6749999999999999</v>
      </c>
      <c r="Q15" s="28">
        <f t="shared" si="0"/>
        <v>0.50625</v>
      </c>
      <c r="R15" s="28">
        <f t="shared" si="0"/>
        <v>0.37968749999999996</v>
      </c>
      <c r="S15" s="28">
        <f t="shared" si="0"/>
        <v>0.28476562499999997</v>
      </c>
    </row>
    <row r="16" spans="1:19" ht="15">
      <c r="A16" s="27">
        <v>15</v>
      </c>
      <c r="B16" s="28">
        <f t="shared" si="4"/>
        <v>1.88</v>
      </c>
      <c r="C16" s="28">
        <f t="shared" si="2"/>
        <v>1.41</v>
      </c>
      <c r="D16" s="28">
        <f t="shared" si="2"/>
        <v>1.0574999999999999</v>
      </c>
      <c r="E16" s="28">
        <f t="shared" si="2"/>
        <v>0.7931249999999999</v>
      </c>
      <c r="F16" s="28">
        <f t="shared" si="2"/>
        <v>0.5948437499999999</v>
      </c>
      <c r="G16" s="28">
        <f t="shared" si="2"/>
        <v>0.4461328124999999</v>
      </c>
      <c r="M16" s="27">
        <v>15</v>
      </c>
      <c r="N16" s="28">
        <f t="shared" si="5"/>
        <v>1.25</v>
      </c>
      <c r="O16" s="28">
        <f t="shared" si="0"/>
        <v>0.9375</v>
      </c>
      <c r="P16" s="28">
        <f t="shared" si="0"/>
        <v>0.703125</v>
      </c>
      <c r="Q16" s="28">
        <f t="shared" si="0"/>
        <v>0.52734375</v>
      </c>
      <c r="R16" s="28">
        <f t="shared" si="0"/>
        <v>0.3955078125</v>
      </c>
      <c r="S16" s="28">
        <f t="shared" si="0"/>
        <v>0.296630859375</v>
      </c>
    </row>
    <row r="17" spans="1:19" ht="15">
      <c r="A17" s="27">
        <v>16</v>
      </c>
      <c r="B17" s="28">
        <f t="shared" si="4"/>
        <v>1.95</v>
      </c>
      <c r="C17" s="28">
        <f t="shared" si="2"/>
        <v>1.4625</v>
      </c>
      <c r="D17" s="28">
        <f t="shared" si="2"/>
        <v>1.0968749999999998</v>
      </c>
      <c r="E17" s="28">
        <f t="shared" si="2"/>
        <v>0.8226562499999999</v>
      </c>
      <c r="F17" s="28">
        <f t="shared" si="2"/>
        <v>0.6169921875</v>
      </c>
      <c r="G17" s="28">
        <f t="shared" si="2"/>
        <v>0.46274414062499997</v>
      </c>
      <c r="M17" s="27">
        <v>16</v>
      </c>
      <c r="N17" s="28">
        <f t="shared" si="5"/>
        <v>1.3</v>
      </c>
      <c r="O17" s="28">
        <f t="shared" si="0"/>
        <v>0.9750000000000001</v>
      </c>
      <c r="P17" s="28">
        <f t="shared" si="0"/>
        <v>0.7312500000000001</v>
      </c>
      <c r="Q17" s="28">
        <f t="shared" si="0"/>
        <v>0.5484375</v>
      </c>
      <c r="R17" s="28">
        <f t="shared" si="0"/>
        <v>0.41132812500000004</v>
      </c>
      <c r="S17" s="28">
        <f t="shared" si="0"/>
        <v>0.30849609375000003</v>
      </c>
    </row>
    <row r="18" spans="1:19" ht="15">
      <c r="A18" s="27">
        <v>17</v>
      </c>
      <c r="B18" s="28">
        <f t="shared" si="4"/>
        <v>2.03</v>
      </c>
      <c r="C18" s="28">
        <f t="shared" si="2"/>
        <v>1.5225</v>
      </c>
      <c r="D18" s="28">
        <f t="shared" si="2"/>
        <v>1.141875</v>
      </c>
      <c r="E18" s="28">
        <f t="shared" si="2"/>
        <v>0.85640625</v>
      </c>
      <c r="F18" s="28">
        <f t="shared" si="2"/>
        <v>0.6423046875</v>
      </c>
      <c r="G18" s="28">
        <f t="shared" si="2"/>
        <v>0.481728515625</v>
      </c>
      <c r="M18" s="27">
        <v>17</v>
      </c>
      <c r="N18" s="28">
        <f t="shared" si="5"/>
        <v>1.35</v>
      </c>
      <c r="O18" s="28">
        <f t="shared" si="0"/>
        <v>1.0125000000000002</v>
      </c>
      <c r="P18" s="28">
        <f t="shared" si="0"/>
        <v>0.7593750000000001</v>
      </c>
      <c r="Q18" s="28">
        <f t="shared" si="0"/>
        <v>0.56953125</v>
      </c>
      <c r="R18" s="28">
        <f t="shared" si="0"/>
        <v>0.42714843750000003</v>
      </c>
      <c r="S18" s="28">
        <f t="shared" si="0"/>
        <v>0.320361328125</v>
      </c>
    </row>
    <row r="19" spans="1:19" ht="15">
      <c r="A19" s="27">
        <v>18</v>
      </c>
      <c r="B19" s="28">
        <f t="shared" si="4"/>
        <v>2.1</v>
      </c>
      <c r="C19" s="28">
        <f t="shared" si="2"/>
        <v>1.5750000000000002</v>
      </c>
      <c r="D19" s="28">
        <f t="shared" si="2"/>
        <v>1.1812500000000001</v>
      </c>
      <c r="E19" s="28">
        <f t="shared" si="2"/>
        <v>0.8859375</v>
      </c>
      <c r="F19" s="28">
        <f t="shared" si="2"/>
        <v>0.6644531250000001</v>
      </c>
      <c r="G19" s="28">
        <f t="shared" si="2"/>
        <v>0.49833984375000007</v>
      </c>
      <c r="M19" s="27">
        <v>18</v>
      </c>
      <c r="N19" s="28">
        <f t="shared" si="5"/>
        <v>1.4</v>
      </c>
      <c r="O19" s="28">
        <f t="shared" si="0"/>
        <v>1.0499999999999998</v>
      </c>
      <c r="P19" s="28">
        <f t="shared" si="0"/>
        <v>0.7874999999999999</v>
      </c>
      <c r="Q19" s="28">
        <f t="shared" si="0"/>
        <v>0.590625</v>
      </c>
      <c r="R19" s="28">
        <f t="shared" si="0"/>
        <v>0.44296874999999997</v>
      </c>
      <c r="S19" s="28">
        <f t="shared" si="0"/>
        <v>0.3322265625</v>
      </c>
    </row>
    <row r="20" spans="1:19" ht="15">
      <c r="A20" s="27">
        <v>19</v>
      </c>
      <c r="B20" s="28">
        <f t="shared" si="4"/>
        <v>2.18</v>
      </c>
      <c r="C20" s="28">
        <f t="shared" si="2"/>
        <v>1.6350000000000002</v>
      </c>
      <c r="D20" s="28">
        <f t="shared" si="2"/>
        <v>1.2262500000000003</v>
      </c>
      <c r="E20" s="28">
        <f t="shared" si="2"/>
        <v>0.9196875000000002</v>
      </c>
      <c r="F20" s="28">
        <f t="shared" si="2"/>
        <v>0.6897656250000002</v>
      </c>
      <c r="G20" s="28">
        <f t="shared" si="2"/>
        <v>0.5173242187500001</v>
      </c>
      <c r="M20" s="27">
        <v>19</v>
      </c>
      <c r="N20" s="28">
        <f t="shared" si="5"/>
        <v>1.45</v>
      </c>
      <c r="O20" s="28">
        <f t="shared" si="0"/>
        <v>1.0875</v>
      </c>
      <c r="P20" s="28">
        <f t="shared" si="0"/>
        <v>0.8156249999999999</v>
      </c>
      <c r="Q20" s="28">
        <f t="shared" si="0"/>
        <v>0.61171875</v>
      </c>
      <c r="R20" s="28">
        <f t="shared" si="0"/>
        <v>0.45878906249999996</v>
      </c>
      <c r="S20" s="28">
        <f t="shared" si="0"/>
        <v>0.34409179687499997</v>
      </c>
    </row>
    <row r="21" spans="1:19" ht="15">
      <c r="A21" s="27">
        <v>20</v>
      </c>
      <c r="B21" s="28">
        <f t="shared" si="4"/>
        <v>2.25</v>
      </c>
      <c r="C21" s="28">
        <f t="shared" si="2"/>
        <v>1.6875</v>
      </c>
      <c r="D21" s="28">
        <f t="shared" si="2"/>
        <v>1.265625</v>
      </c>
      <c r="E21" s="28">
        <f t="shared" si="2"/>
        <v>0.94921875</v>
      </c>
      <c r="F21" s="28">
        <f t="shared" si="2"/>
        <v>0.7119140625</v>
      </c>
      <c r="G21" s="28">
        <f t="shared" si="2"/>
        <v>0.533935546875</v>
      </c>
      <c r="M21" s="27">
        <v>20</v>
      </c>
      <c r="N21" s="28">
        <f t="shared" si="5"/>
        <v>1.5</v>
      </c>
      <c r="O21" s="28">
        <f t="shared" si="0"/>
        <v>1.125</v>
      </c>
      <c r="P21" s="28">
        <f t="shared" si="0"/>
        <v>0.84375</v>
      </c>
      <c r="Q21" s="28">
        <f t="shared" si="0"/>
        <v>0.6328125</v>
      </c>
      <c r="R21" s="28">
        <f t="shared" si="0"/>
        <v>0.474609375</v>
      </c>
      <c r="S21" s="28">
        <f t="shared" si="0"/>
        <v>0.35595703125</v>
      </c>
    </row>
    <row r="22" spans="1:19" ht="15">
      <c r="A22" s="27">
        <v>21</v>
      </c>
      <c r="B22" s="28">
        <f t="shared" si="4"/>
        <v>2.33</v>
      </c>
      <c r="C22" s="28">
        <f t="shared" si="2"/>
        <v>1.7475</v>
      </c>
      <c r="D22" s="28">
        <f t="shared" si="2"/>
        <v>1.310625</v>
      </c>
      <c r="E22" s="28">
        <f t="shared" si="2"/>
        <v>0.98296875</v>
      </c>
      <c r="F22" s="28">
        <f t="shared" si="2"/>
        <v>0.7372265625</v>
      </c>
      <c r="G22" s="28">
        <f t="shared" si="2"/>
        <v>0.5529199218749999</v>
      </c>
      <c r="M22" s="27">
        <v>21</v>
      </c>
      <c r="N22" s="28">
        <f t="shared" si="5"/>
        <v>1.55</v>
      </c>
      <c r="O22" s="28">
        <f t="shared" si="0"/>
        <v>1.1625</v>
      </c>
      <c r="P22" s="28">
        <f t="shared" si="0"/>
        <v>0.8718750000000001</v>
      </c>
      <c r="Q22" s="28">
        <f t="shared" si="0"/>
        <v>0.65390625</v>
      </c>
      <c r="R22" s="28">
        <f t="shared" si="0"/>
        <v>0.49042968750000004</v>
      </c>
      <c r="S22" s="28">
        <f t="shared" si="0"/>
        <v>0.36782226562500003</v>
      </c>
    </row>
    <row r="23" spans="1:19" ht="15">
      <c r="A23" s="27">
        <v>22</v>
      </c>
      <c r="B23" s="28">
        <f t="shared" si="4"/>
        <v>2.4</v>
      </c>
      <c r="C23" s="28">
        <f t="shared" si="2"/>
        <v>1.7999999999999998</v>
      </c>
      <c r="D23" s="28">
        <f t="shared" si="2"/>
        <v>1.3499999999999999</v>
      </c>
      <c r="E23" s="28">
        <f t="shared" si="2"/>
        <v>1.0125</v>
      </c>
      <c r="F23" s="28">
        <f t="shared" si="2"/>
        <v>0.7593749999999999</v>
      </c>
      <c r="G23" s="28">
        <f t="shared" si="2"/>
        <v>0.5695312499999999</v>
      </c>
      <c r="M23" s="27">
        <v>22</v>
      </c>
      <c r="N23" s="28">
        <f t="shared" si="5"/>
        <v>1.6</v>
      </c>
      <c r="O23" s="28">
        <f t="shared" si="0"/>
        <v>1.2000000000000002</v>
      </c>
      <c r="P23" s="28">
        <f t="shared" si="0"/>
        <v>0.9000000000000001</v>
      </c>
      <c r="Q23" s="28">
        <f t="shared" si="0"/>
        <v>0.675</v>
      </c>
      <c r="R23" s="28">
        <f t="shared" si="0"/>
        <v>0.5062500000000001</v>
      </c>
      <c r="S23" s="28">
        <f t="shared" si="0"/>
        <v>0.37968750000000007</v>
      </c>
    </row>
    <row r="24" spans="1:19" ht="15">
      <c r="A24" s="27">
        <v>23</v>
      </c>
      <c r="B24" s="28">
        <f t="shared" si="4"/>
        <v>2.48</v>
      </c>
      <c r="C24" s="28">
        <f t="shared" si="2"/>
        <v>1.8599999999999999</v>
      </c>
      <c r="D24" s="28">
        <f t="shared" si="2"/>
        <v>1.395</v>
      </c>
      <c r="E24" s="28">
        <f t="shared" si="2"/>
        <v>1.0462500000000001</v>
      </c>
      <c r="F24" s="28">
        <f t="shared" si="2"/>
        <v>0.7846875000000001</v>
      </c>
      <c r="G24" s="28">
        <f t="shared" si="2"/>
        <v>0.5885156250000001</v>
      </c>
      <c r="M24" s="27">
        <v>23</v>
      </c>
      <c r="N24" s="28">
        <f t="shared" si="5"/>
        <v>1.65</v>
      </c>
      <c r="O24" s="28">
        <f t="shared" si="0"/>
        <v>1.2374999999999998</v>
      </c>
      <c r="P24" s="28">
        <f t="shared" si="0"/>
        <v>0.9281249999999999</v>
      </c>
      <c r="Q24" s="28">
        <f t="shared" si="0"/>
        <v>0.69609375</v>
      </c>
      <c r="R24" s="28">
        <f t="shared" si="0"/>
        <v>0.5220703124999999</v>
      </c>
      <c r="S24" s="28">
        <f t="shared" si="0"/>
        <v>0.39155273437499993</v>
      </c>
    </row>
    <row r="25" spans="1:19" ht="15">
      <c r="A25" s="27">
        <v>24</v>
      </c>
      <c r="B25" s="28">
        <f t="shared" si="4"/>
        <v>2.55</v>
      </c>
      <c r="C25" s="28">
        <f t="shared" si="2"/>
        <v>1.9124999999999999</v>
      </c>
      <c r="D25" s="28">
        <f t="shared" si="2"/>
        <v>1.434375</v>
      </c>
      <c r="E25" s="28">
        <f t="shared" si="2"/>
        <v>1.07578125</v>
      </c>
      <c r="F25" s="28">
        <f t="shared" si="2"/>
        <v>0.8068359374999999</v>
      </c>
      <c r="G25" s="28">
        <f t="shared" si="2"/>
        <v>0.605126953125</v>
      </c>
      <c r="M25" s="27">
        <v>24</v>
      </c>
      <c r="N25" s="28">
        <f t="shared" si="5"/>
        <v>1.7</v>
      </c>
      <c r="O25" s="28">
        <f t="shared" si="0"/>
        <v>1.275</v>
      </c>
      <c r="P25" s="28">
        <f t="shared" si="0"/>
        <v>0.9562499999999999</v>
      </c>
      <c r="Q25" s="28">
        <f t="shared" si="0"/>
        <v>0.7171875</v>
      </c>
      <c r="R25" s="28">
        <f t="shared" si="0"/>
        <v>0.537890625</v>
      </c>
      <c r="S25" s="28">
        <f t="shared" si="0"/>
        <v>0.40341796874999997</v>
      </c>
    </row>
    <row r="26" spans="1:19" ht="15">
      <c r="A26" s="27">
        <v>25</v>
      </c>
      <c r="B26" s="28">
        <f t="shared" si="4"/>
        <v>2.63</v>
      </c>
      <c r="C26" s="28">
        <f t="shared" si="2"/>
        <v>1.9725</v>
      </c>
      <c r="D26" s="28">
        <f t="shared" si="2"/>
        <v>1.4793749999999999</v>
      </c>
      <c r="E26" s="28">
        <f t="shared" si="2"/>
        <v>1.1095312499999999</v>
      </c>
      <c r="F26" s="28">
        <f t="shared" si="2"/>
        <v>0.8321484374999999</v>
      </c>
      <c r="G26" s="28">
        <f t="shared" si="2"/>
        <v>0.6241113281249999</v>
      </c>
      <c r="M26" s="27">
        <v>25</v>
      </c>
      <c r="N26" s="28">
        <f t="shared" si="5"/>
        <v>1.75</v>
      </c>
      <c r="O26" s="28">
        <f t="shared" si="0"/>
        <v>1.3125</v>
      </c>
      <c r="P26" s="28">
        <f t="shared" si="0"/>
        <v>0.984375</v>
      </c>
      <c r="Q26" s="28">
        <f t="shared" si="0"/>
        <v>0.73828125</v>
      </c>
      <c r="R26" s="28">
        <f t="shared" si="0"/>
        <v>0.5537109375</v>
      </c>
      <c r="S26" s="28">
        <f t="shared" si="0"/>
        <v>0.415283203125</v>
      </c>
    </row>
    <row r="27" spans="1:19" ht="15">
      <c r="A27" s="27">
        <v>26</v>
      </c>
      <c r="B27" s="28">
        <f t="shared" si="4"/>
        <v>2.7</v>
      </c>
      <c r="C27" s="28">
        <f t="shared" si="2"/>
        <v>2.0250000000000004</v>
      </c>
      <c r="D27" s="28">
        <f t="shared" si="2"/>
        <v>1.5187500000000003</v>
      </c>
      <c r="E27" s="28">
        <f t="shared" si="2"/>
        <v>1.1390625</v>
      </c>
      <c r="F27" s="28">
        <f t="shared" si="2"/>
        <v>0.8542968750000001</v>
      </c>
      <c r="G27" s="28">
        <f t="shared" si="2"/>
        <v>0.64072265625</v>
      </c>
      <c r="M27" s="27">
        <v>26</v>
      </c>
      <c r="N27" s="28">
        <f t="shared" si="5"/>
        <v>1.8</v>
      </c>
      <c r="O27" s="28">
        <f t="shared" si="0"/>
        <v>1.35</v>
      </c>
      <c r="P27" s="28">
        <f t="shared" si="0"/>
        <v>1.0125000000000002</v>
      </c>
      <c r="Q27" s="28">
        <f t="shared" si="0"/>
        <v>0.7593750000000001</v>
      </c>
      <c r="R27" s="28">
        <f t="shared" si="0"/>
        <v>0.56953125</v>
      </c>
      <c r="S27" s="28">
        <f t="shared" si="0"/>
        <v>0.42714843750000003</v>
      </c>
    </row>
    <row r="28" spans="1:19" ht="15">
      <c r="A28" s="27">
        <v>27</v>
      </c>
      <c r="B28" s="28">
        <f t="shared" si="4"/>
        <v>2.78</v>
      </c>
      <c r="C28" s="28">
        <f t="shared" si="2"/>
        <v>2.085</v>
      </c>
      <c r="D28" s="28">
        <f t="shared" si="2"/>
        <v>1.56375</v>
      </c>
      <c r="E28" s="28">
        <f t="shared" si="2"/>
        <v>1.1728125</v>
      </c>
      <c r="F28" s="28">
        <f t="shared" si="2"/>
        <v>0.879609375</v>
      </c>
      <c r="G28" s="28">
        <f t="shared" si="2"/>
        <v>0.65970703125</v>
      </c>
      <c r="M28" s="27">
        <v>27</v>
      </c>
      <c r="N28" s="28">
        <f t="shared" si="5"/>
        <v>1.85</v>
      </c>
      <c r="O28" s="28">
        <f t="shared" si="0"/>
        <v>1.3875000000000002</v>
      </c>
      <c r="P28" s="28">
        <f t="shared" si="0"/>
        <v>1.0406250000000001</v>
      </c>
      <c r="Q28" s="28">
        <f t="shared" si="0"/>
        <v>0.78046875</v>
      </c>
      <c r="R28" s="28">
        <f t="shared" si="0"/>
        <v>0.5853515625000001</v>
      </c>
      <c r="S28" s="28">
        <f t="shared" si="0"/>
        <v>0.43901367187500007</v>
      </c>
    </row>
    <row r="29" spans="1:19" ht="15">
      <c r="A29" s="27">
        <v>28</v>
      </c>
      <c r="B29" s="28">
        <f t="shared" si="4"/>
        <v>2.85</v>
      </c>
      <c r="C29" s="28">
        <f t="shared" si="2"/>
        <v>2.1375</v>
      </c>
      <c r="D29" s="28">
        <f t="shared" si="2"/>
        <v>1.6031250000000001</v>
      </c>
      <c r="E29" s="28">
        <f t="shared" si="2"/>
        <v>1.20234375</v>
      </c>
      <c r="F29" s="28">
        <f t="shared" si="2"/>
        <v>0.9017578125000001</v>
      </c>
      <c r="G29" s="28">
        <f t="shared" si="2"/>
        <v>0.6763183593750001</v>
      </c>
      <c r="M29" s="27">
        <v>28</v>
      </c>
      <c r="N29" s="28">
        <f t="shared" si="5"/>
        <v>1.9</v>
      </c>
      <c r="O29" s="28">
        <f t="shared" si="0"/>
        <v>1.4249999999999998</v>
      </c>
      <c r="P29" s="28">
        <f t="shared" si="0"/>
        <v>1.0687499999999999</v>
      </c>
      <c r="Q29" s="28">
        <f t="shared" si="0"/>
        <v>0.8015625</v>
      </c>
      <c r="R29" s="28">
        <f t="shared" si="0"/>
        <v>0.6011718749999999</v>
      </c>
      <c r="S29" s="28">
        <f t="shared" si="0"/>
        <v>0.45087890624999993</v>
      </c>
    </row>
    <row r="30" spans="1:19" ht="15">
      <c r="A30" s="27">
        <v>29</v>
      </c>
      <c r="B30" s="28">
        <f t="shared" si="4"/>
        <v>2.93</v>
      </c>
      <c r="C30" s="28">
        <f t="shared" si="2"/>
        <v>2.1975000000000002</v>
      </c>
      <c r="D30" s="28">
        <f t="shared" si="2"/>
        <v>1.6481250000000003</v>
      </c>
      <c r="E30" s="28">
        <f t="shared" si="2"/>
        <v>1.2360937500000002</v>
      </c>
      <c r="F30" s="28">
        <f t="shared" si="2"/>
        <v>0.9270703125000002</v>
      </c>
      <c r="G30" s="28">
        <f t="shared" si="2"/>
        <v>0.6953027343750001</v>
      </c>
      <c r="M30" s="27">
        <v>29</v>
      </c>
      <c r="N30" s="28">
        <f t="shared" si="5"/>
        <v>1.95</v>
      </c>
      <c r="O30" s="28">
        <f t="shared" si="0"/>
        <v>1.4625</v>
      </c>
      <c r="P30" s="28">
        <f t="shared" si="0"/>
        <v>1.0968749999999998</v>
      </c>
      <c r="Q30" s="28">
        <f t="shared" si="0"/>
        <v>0.8226562499999999</v>
      </c>
      <c r="R30" s="28">
        <f t="shared" si="0"/>
        <v>0.6169921875</v>
      </c>
      <c r="S30" s="28">
        <f t="shared" si="0"/>
        <v>0.46274414062499997</v>
      </c>
    </row>
    <row r="31" spans="1:19" ht="15">
      <c r="A31" s="27">
        <v>30</v>
      </c>
      <c r="B31" s="28">
        <f t="shared" si="4"/>
        <v>3</v>
      </c>
      <c r="C31" s="28">
        <f t="shared" si="2"/>
        <v>2.25</v>
      </c>
      <c r="D31" s="28">
        <f t="shared" si="2"/>
        <v>1.6875</v>
      </c>
      <c r="E31" s="28">
        <f t="shared" si="2"/>
        <v>1.265625</v>
      </c>
      <c r="F31" s="28">
        <f t="shared" si="2"/>
        <v>0.94921875</v>
      </c>
      <c r="G31" s="28">
        <f t="shared" si="2"/>
        <v>0.7119140625</v>
      </c>
      <c r="M31" s="27">
        <v>30</v>
      </c>
      <c r="N31" s="28">
        <f t="shared" si="5"/>
        <v>2</v>
      </c>
      <c r="O31" s="28">
        <f t="shared" si="0"/>
        <v>1.5</v>
      </c>
      <c r="P31" s="28">
        <f t="shared" si="0"/>
        <v>1.125</v>
      </c>
      <c r="Q31" s="28">
        <f t="shared" si="0"/>
        <v>0.84375</v>
      </c>
      <c r="R31" s="28">
        <f t="shared" si="0"/>
        <v>0.6328125</v>
      </c>
      <c r="S31" s="28">
        <f t="shared" si="0"/>
        <v>0.474609375</v>
      </c>
    </row>
    <row r="32" spans="1:19" ht="15">
      <c r="A32" s="27">
        <v>31</v>
      </c>
      <c r="B32" s="28">
        <f t="shared" si="4"/>
        <v>3.08</v>
      </c>
      <c r="C32" s="28">
        <f t="shared" si="2"/>
        <v>2.31</v>
      </c>
      <c r="D32" s="28">
        <f t="shared" si="2"/>
        <v>1.7325</v>
      </c>
      <c r="E32" s="28">
        <f t="shared" si="2"/>
        <v>1.299375</v>
      </c>
      <c r="F32" s="28">
        <f t="shared" si="2"/>
        <v>0.97453125</v>
      </c>
      <c r="G32" s="28">
        <f t="shared" si="2"/>
        <v>0.7308984374999999</v>
      </c>
      <c r="M32" s="27">
        <v>31</v>
      </c>
      <c r="N32" s="28">
        <f t="shared" si="5"/>
        <v>2.05</v>
      </c>
      <c r="O32" s="28">
        <f t="shared" si="0"/>
        <v>1.5374999999999999</v>
      </c>
      <c r="P32" s="28">
        <f t="shared" si="0"/>
        <v>1.153125</v>
      </c>
      <c r="Q32" s="28">
        <f t="shared" si="0"/>
        <v>0.8648437499999999</v>
      </c>
      <c r="R32" s="28">
        <f t="shared" si="0"/>
        <v>0.6486328124999999</v>
      </c>
      <c r="S32" s="28">
        <f t="shared" si="0"/>
        <v>0.486474609375</v>
      </c>
    </row>
    <row r="33" spans="1:19" ht="15">
      <c r="A33" s="27">
        <v>32</v>
      </c>
      <c r="B33" s="28">
        <f t="shared" si="4"/>
        <v>3.15</v>
      </c>
      <c r="C33" s="28">
        <f t="shared" si="2"/>
        <v>2.3625</v>
      </c>
      <c r="D33" s="28">
        <f t="shared" si="2"/>
        <v>1.7718749999999999</v>
      </c>
      <c r="E33" s="28">
        <f t="shared" si="2"/>
        <v>1.32890625</v>
      </c>
      <c r="F33" s="28">
        <f t="shared" si="2"/>
        <v>0.9966796874999999</v>
      </c>
      <c r="G33" s="28">
        <f t="shared" si="2"/>
        <v>0.7475097656249999</v>
      </c>
      <c r="M33" s="27">
        <v>32</v>
      </c>
      <c r="N33" s="28">
        <f t="shared" si="5"/>
        <v>2.1</v>
      </c>
      <c r="O33" s="28">
        <f t="shared" si="0"/>
        <v>1.5750000000000002</v>
      </c>
      <c r="P33" s="28">
        <f t="shared" si="0"/>
        <v>1.1812500000000001</v>
      </c>
      <c r="Q33" s="28">
        <f t="shared" si="0"/>
        <v>0.8859375</v>
      </c>
      <c r="R33" s="28">
        <f t="shared" si="0"/>
        <v>0.6644531250000001</v>
      </c>
      <c r="S33" s="28">
        <f t="shared" si="0"/>
        <v>0.49833984375000007</v>
      </c>
    </row>
    <row r="34" spans="1:19" ht="15">
      <c r="A34" s="27"/>
      <c r="B34" s="28"/>
      <c r="C34" s="28"/>
      <c r="D34" s="28"/>
      <c r="E34" s="28"/>
      <c r="F34" s="28"/>
      <c r="G34" s="28"/>
      <c r="M34" s="27"/>
      <c r="O34" s="28"/>
      <c r="P34" s="28"/>
      <c r="Q34" s="28"/>
      <c r="R34" s="28"/>
      <c r="S34" s="28"/>
    </row>
    <row r="35" spans="1:19" ht="15">
      <c r="A35" s="27">
        <v>42</v>
      </c>
      <c r="B35" s="28">
        <f>ROUND((A35+10)*4.5/60,2)</f>
        <v>3.9</v>
      </c>
      <c r="C35" s="28">
        <f>B35*0.75</f>
        <v>2.925</v>
      </c>
      <c r="D35" s="28">
        <f>C35*0.75</f>
        <v>2.1937499999999996</v>
      </c>
      <c r="E35" s="28">
        <f>D35*0.75</f>
        <v>1.6453124999999997</v>
      </c>
      <c r="F35" s="28">
        <f>E35*0.75</f>
        <v>1.233984375</v>
      </c>
      <c r="G35" s="28">
        <f>F35*0.75</f>
        <v>0.9254882812499999</v>
      </c>
      <c r="M35" s="27">
        <v>42</v>
      </c>
      <c r="N35" s="28">
        <f t="shared" si="5"/>
        <v>2.6</v>
      </c>
      <c r="O35" s="28">
        <f>N35*0.75</f>
        <v>1.9500000000000002</v>
      </c>
      <c r="P35" s="28">
        <f>O35*0.75</f>
        <v>1.4625000000000001</v>
      </c>
      <c r="Q35" s="28">
        <f>P35*0.75</f>
        <v>1.096875</v>
      </c>
      <c r="R35" s="28">
        <f>Q35*0.75</f>
        <v>0.8226562500000001</v>
      </c>
      <c r="S35" s="28">
        <f>R35*0.75</f>
        <v>0.6169921875000001</v>
      </c>
    </row>
    <row r="36" spans="1:19" ht="15">
      <c r="A36" s="27"/>
      <c r="B36" s="28"/>
      <c r="C36" s="28"/>
      <c r="D36" s="28"/>
      <c r="E36" s="28"/>
      <c r="F36" s="28"/>
      <c r="G36" s="28"/>
      <c r="M36" s="27"/>
      <c r="O36" s="28"/>
      <c r="P36" s="28"/>
      <c r="Q36" s="28"/>
      <c r="R36" s="28"/>
      <c r="S36" s="28"/>
    </row>
    <row r="37" spans="1:20" ht="15">
      <c r="A37" s="27">
        <v>60</v>
      </c>
      <c r="B37" s="28">
        <f>ROUND((A37+10)*4.5/60,2)</f>
        <v>5.25</v>
      </c>
      <c r="C37" s="28">
        <f aca="true" t="shared" si="6" ref="C37:H40">B37*0.75</f>
        <v>3.9375</v>
      </c>
      <c r="D37" s="28">
        <f t="shared" si="6"/>
        <v>2.953125</v>
      </c>
      <c r="E37" s="28">
        <f t="shared" si="6"/>
        <v>2.21484375</v>
      </c>
      <c r="F37" s="28">
        <f t="shared" si="6"/>
        <v>1.6611328125</v>
      </c>
      <c r="G37" s="28">
        <f t="shared" si="6"/>
        <v>1.245849609375</v>
      </c>
      <c r="H37" s="28">
        <f t="shared" si="6"/>
        <v>0.93438720703125</v>
      </c>
      <c r="M37" s="27">
        <v>60</v>
      </c>
      <c r="N37" s="28">
        <f t="shared" si="5"/>
        <v>3.5</v>
      </c>
      <c r="O37" s="28">
        <f aca="true" t="shared" si="7" ref="O37:T40">N37*0.75</f>
        <v>2.625</v>
      </c>
      <c r="P37" s="28">
        <f t="shared" si="7"/>
        <v>1.96875</v>
      </c>
      <c r="Q37" s="28">
        <f t="shared" si="7"/>
        <v>1.4765625</v>
      </c>
      <c r="R37" s="28">
        <f t="shared" si="7"/>
        <v>1.107421875</v>
      </c>
      <c r="S37" s="28">
        <f t="shared" si="7"/>
        <v>0.83056640625</v>
      </c>
      <c r="T37" s="28">
        <f t="shared" si="7"/>
        <v>0.6229248046875</v>
      </c>
    </row>
    <row r="38" spans="1:20" ht="15">
      <c r="A38" s="27">
        <v>80</v>
      </c>
      <c r="B38" s="28">
        <f>ROUND(LOG10(A38/4)*4.5,2)</f>
        <v>5.85</v>
      </c>
      <c r="C38" s="28">
        <f t="shared" si="6"/>
        <v>4.387499999999999</v>
      </c>
      <c r="D38" s="28">
        <f t="shared" si="6"/>
        <v>3.2906249999999995</v>
      </c>
      <c r="E38" s="28">
        <f t="shared" si="6"/>
        <v>2.46796875</v>
      </c>
      <c r="F38" s="28">
        <f t="shared" si="6"/>
        <v>1.8509765624999999</v>
      </c>
      <c r="G38" s="28">
        <f t="shared" si="6"/>
        <v>1.388232421875</v>
      </c>
      <c r="H38" s="28">
        <f t="shared" si="6"/>
        <v>1.04117431640625</v>
      </c>
      <c r="M38" s="27">
        <v>80</v>
      </c>
      <c r="N38" s="28">
        <f>ROUND(LOG10(M38/4)*9/3,2)</f>
        <v>3.9</v>
      </c>
      <c r="O38" s="28">
        <f t="shared" si="7"/>
        <v>2.925</v>
      </c>
      <c r="P38" s="28">
        <f t="shared" si="7"/>
        <v>2.1937499999999996</v>
      </c>
      <c r="Q38" s="28">
        <f t="shared" si="7"/>
        <v>1.6453124999999997</v>
      </c>
      <c r="R38" s="28">
        <f t="shared" si="7"/>
        <v>1.233984375</v>
      </c>
      <c r="S38" s="28">
        <f t="shared" si="7"/>
        <v>0.9254882812499999</v>
      </c>
      <c r="T38" s="28">
        <f t="shared" si="7"/>
        <v>0.6941162109375</v>
      </c>
    </row>
    <row r="39" spans="1:20" ht="15">
      <c r="A39" s="27">
        <v>100</v>
      </c>
      <c r="B39" s="28">
        <f>ROUND(LOG10(A39/4)*4.5,2)</f>
        <v>6.29</v>
      </c>
      <c r="C39" s="28">
        <f t="shared" si="6"/>
        <v>4.7175</v>
      </c>
      <c r="D39" s="28">
        <f t="shared" si="6"/>
        <v>3.538125</v>
      </c>
      <c r="E39" s="28">
        <f t="shared" si="6"/>
        <v>2.6535937499999998</v>
      </c>
      <c r="F39" s="28">
        <f t="shared" si="6"/>
        <v>1.9901953124999998</v>
      </c>
      <c r="G39" s="28">
        <f t="shared" si="6"/>
        <v>1.4926464843749998</v>
      </c>
      <c r="H39" s="28">
        <f t="shared" si="6"/>
        <v>1.11948486328125</v>
      </c>
      <c r="M39" s="27">
        <v>100</v>
      </c>
      <c r="N39" s="28">
        <f>ROUND(LOG10(M39/4)*9/3,2)</f>
        <v>4.19</v>
      </c>
      <c r="O39" s="28">
        <f t="shared" si="7"/>
        <v>3.1425</v>
      </c>
      <c r="P39" s="28">
        <f t="shared" si="7"/>
        <v>2.356875</v>
      </c>
      <c r="Q39" s="28">
        <f t="shared" si="7"/>
        <v>1.76765625</v>
      </c>
      <c r="R39" s="28">
        <f t="shared" si="7"/>
        <v>1.3257421875</v>
      </c>
      <c r="S39" s="28">
        <f t="shared" si="7"/>
        <v>0.994306640625</v>
      </c>
      <c r="T39" s="28">
        <f t="shared" si="7"/>
        <v>0.7457299804687499</v>
      </c>
    </row>
    <row r="40" spans="1:23" ht="15">
      <c r="A40" s="27">
        <v>400</v>
      </c>
      <c r="B40" s="28">
        <f>ROUND(LOG10(A40/4)*4.5,2)</f>
        <v>9</v>
      </c>
      <c r="C40" s="28">
        <f>B40*0.75</f>
        <v>6.75</v>
      </c>
      <c r="D40" s="28">
        <f>C40*0.75</f>
        <v>5.0625</v>
      </c>
      <c r="E40" s="28">
        <f>D40*0.75</f>
        <v>3.796875</v>
      </c>
      <c r="F40" s="28">
        <f>E40*0.75</f>
        <v>2.84765625</v>
      </c>
      <c r="G40" s="28">
        <f t="shared" si="6"/>
        <v>2.1357421875</v>
      </c>
      <c r="H40" s="28">
        <f t="shared" si="6"/>
        <v>1.601806640625</v>
      </c>
      <c r="I40" s="28">
        <f>H40*0.75</f>
        <v>1.20135498046875</v>
      </c>
      <c r="J40" s="28">
        <f>B40/9</f>
        <v>1</v>
      </c>
      <c r="K40" s="28">
        <f>B40/10</f>
        <v>0.9</v>
      </c>
      <c r="L40" s="28"/>
      <c r="M40" s="27">
        <v>400</v>
      </c>
      <c r="N40" s="28">
        <f>ROUND(LOG10(M40/4)*9/3,2)</f>
        <v>6</v>
      </c>
      <c r="O40" s="28">
        <f t="shared" si="7"/>
        <v>4.5</v>
      </c>
      <c r="P40" s="28">
        <f t="shared" si="7"/>
        <v>3.375</v>
      </c>
      <c r="Q40" s="28">
        <f t="shared" si="7"/>
        <v>2.53125</v>
      </c>
      <c r="R40" s="28">
        <f t="shared" si="7"/>
        <v>1.8984375</v>
      </c>
      <c r="S40" s="28">
        <f t="shared" si="7"/>
        <v>1.423828125</v>
      </c>
      <c r="T40" s="28">
        <f t="shared" si="7"/>
        <v>1.06787109375</v>
      </c>
      <c r="U40" s="28">
        <f>T40*0.75</f>
        <v>0.8009033203125</v>
      </c>
      <c r="V40" s="28">
        <f>N40/9</f>
        <v>0.6666666666666666</v>
      </c>
      <c r="W40" s="28">
        <f>N40/10</f>
        <v>0.6</v>
      </c>
    </row>
    <row r="41" spans="1:7" ht="15">
      <c r="A41" s="27"/>
      <c r="B41" s="27"/>
      <c r="C41" s="27"/>
      <c r="D41" s="27"/>
      <c r="E41" s="27"/>
      <c r="F41" s="27"/>
      <c r="G41" s="27"/>
    </row>
    <row r="42" spans="13:20" ht="15">
      <c r="M42" s="31">
        <v>90</v>
      </c>
      <c r="N42" s="32">
        <f>ROUND(LOG10(M42/4)*9/3,2)</f>
        <v>4.06</v>
      </c>
      <c r="O42" s="32">
        <f>N42*0.75</f>
        <v>3.045</v>
      </c>
      <c r="P42" s="32">
        <f>O42*0.75</f>
        <v>2.28375</v>
      </c>
      <c r="Q42" s="32">
        <f>P42*0.75</f>
        <v>1.7128125</v>
      </c>
      <c r="R42" s="32">
        <f>Q42*0.75</f>
        <v>1.284609375</v>
      </c>
      <c r="S42" s="32">
        <f>R42*0.75</f>
        <v>0.96345703125</v>
      </c>
      <c r="T42" s="32">
        <f>S42*0.75</f>
        <v>0.7225927734375001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8"/>
  <sheetViews>
    <sheetView zoomScalePageLayoutView="0" workbookViewId="0" topLeftCell="A1">
      <selection activeCell="L2" sqref="L2"/>
    </sheetView>
  </sheetViews>
  <sheetFormatPr defaultColWidth="9.140625" defaultRowHeight="15"/>
  <sheetData>
    <row r="1" spans="1:12" ht="15">
      <c r="A1" t="s">
        <v>170</v>
      </c>
      <c r="L1" t="s">
        <v>171</v>
      </c>
    </row>
    <row r="3" spans="1:31" ht="15">
      <c r="A3" s="27" t="s">
        <v>154</v>
      </c>
      <c r="B3" s="27" t="s">
        <v>15</v>
      </c>
      <c r="C3" s="27" t="s">
        <v>145</v>
      </c>
      <c r="D3" s="27" t="s">
        <v>146</v>
      </c>
      <c r="E3" s="27" t="s">
        <v>147</v>
      </c>
      <c r="F3" s="27" t="s">
        <v>148</v>
      </c>
      <c r="G3" s="27" t="s">
        <v>149</v>
      </c>
      <c r="H3" s="27" t="s">
        <v>150</v>
      </c>
      <c r="I3" s="27"/>
      <c r="J3" s="27"/>
      <c r="K3" s="27"/>
      <c r="L3" s="27" t="s">
        <v>154</v>
      </c>
      <c r="M3" s="27" t="s">
        <v>15</v>
      </c>
      <c r="N3" s="27" t="s">
        <v>145</v>
      </c>
      <c r="O3" s="27" t="s">
        <v>146</v>
      </c>
      <c r="P3" s="27" t="s">
        <v>147</v>
      </c>
      <c r="Q3" s="27" t="s">
        <v>148</v>
      </c>
      <c r="R3" s="27" t="s">
        <v>149</v>
      </c>
      <c r="S3" s="27" t="s">
        <v>150</v>
      </c>
      <c r="T3" s="27" t="s">
        <v>155</v>
      </c>
      <c r="U3" s="27" t="s">
        <v>156</v>
      </c>
      <c r="V3" s="27" t="s">
        <v>157</v>
      </c>
      <c r="W3" s="27" t="s">
        <v>159</v>
      </c>
      <c r="X3" s="27" t="s">
        <v>160</v>
      </c>
      <c r="Y3" s="27" t="s">
        <v>161</v>
      </c>
      <c r="Z3" s="27" t="s">
        <v>162</v>
      </c>
      <c r="AA3" s="27" t="s">
        <v>163</v>
      </c>
      <c r="AB3" s="27" t="s">
        <v>164</v>
      </c>
      <c r="AC3" s="27" t="s">
        <v>165</v>
      </c>
      <c r="AD3" s="27" t="s">
        <v>166</v>
      </c>
      <c r="AE3" s="27" t="s">
        <v>167</v>
      </c>
    </row>
    <row r="5" spans="1:19" ht="15">
      <c r="A5" s="27">
        <v>5</v>
      </c>
      <c r="B5" s="2">
        <f aca="true" t="shared" si="0" ref="B5:B10">ROUND(A5/30*2.25,2)</f>
        <v>0.38</v>
      </c>
      <c r="C5" s="2">
        <f>B5*0.7</f>
        <v>0.26599999999999996</v>
      </c>
      <c r="D5" s="2"/>
      <c r="E5" s="2"/>
      <c r="F5" s="2"/>
      <c r="G5" s="2"/>
      <c r="H5" s="2"/>
      <c r="L5" s="27">
        <v>5</v>
      </c>
      <c r="M5" s="2">
        <f aca="true" t="shared" si="1" ref="M5:M10">ROUND(L5/20,2)</f>
        <v>0.25</v>
      </c>
      <c r="N5" s="2">
        <f>M5*0.7</f>
        <v>0.175</v>
      </c>
      <c r="O5" s="2"/>
      <c r="P5" s="2"/>
      <c r="Q5" s="2"/>
      <c r="R5" s="2"/>
      <c r="S5" s="2"/>
    </row>
    <row r="6" spans="1:19" ht="15">
      <c r="A6" s="27">
        <v>6</v>
      </c>
      <c r="B6" s="2">
        <f t="shared" si="0"/>
        <v>0.45</v>
      </c>
      <c r="C6" s="2">
        <f aca="true" t="shared" si="2" ref="C6:C17">B6*0.7</f>
        <v>0.315</v>
      </c>
      <c r="D6" s="2"/>
      <c r="E6" s="2"/>
      <c r="F6" s="2"/>
      <c r="G6" s="2"/>
      <c r="H6" s="2"/>
      <c r="L6" s="27">
        <v>6</v>
      </c>
      <c r="M6" s="2">
        <f t="shared" si="1"/>
        <v>0.3</v>
      </c>
      <c r="N6" s="2">
        <f aca="true" t="shared" si="3" ref="N6:N48">M6*0.7</f>
        <v>0.21</v>
      </c>
      <c r="O6" s="2"/>
      <c r="P6" s="2"/>
      <c r="Q6" s="2"/>
      <c r="R6" s="2"/>
      <c r="S6" s="2"/>
    </row>
    <row r="7" spans="1:19" ht="15">
      <c r="A7" s="27">
        <v>7</v>
      </c>
      <c r="B7" s="2">
        <f t="shared" si="0"/>
        <v>0.53</v>
      </c>
      <c r="C7" s="2">
        <f t="shared" si="2"/>
        <v>0.371</v>
      </c>
      <c r="D7" s="2">
        <f>B7/2</f>
        <v>0.265</v>
      </c>
      <c r="E7" s="2"/>
      <c r="F7" s="2"/>
      <c r="G7" s="2"/>
      <c r="H7" s="2"/>
      <c r="L7" s="27">
        <v>7</v>
      </c>
      <c r="M7" s="2">
        <f t="shared" si="1"/>
        <v>0.35</v>
      </c>
      <c r="N7" s="2">
        <f t="shared" si="3"/>
        <v>0.24499999999999997</v>
      </c>
      <c r="O7" s="2">
        <f aca="true" t="shared" si="4" ref="O7:O48">M7/2</f>
        <v>0.175</v>
      </c>
      <c r="P7" s="2"/>
      <c r="Q7" s="2"/>
      <c r="R7" s="2"/>
      <c r="S7" s="2"/>
    </row>
    <row r="8" spans="1:19" ht="15">
      <c r="A8" s="27">
        <v>8</v>
      </c>
      <c r="B8" s="2">
        <f t="shared" si="0"/>
        <v>0.6</v>
      </c>
      <c r="C8" s="2">
        <f t="shared" si="2"/>
        <v>0.42</v>
      </c>
      <c r="D8" s="2">
        <f aca="true" t="shared" si="5" ref="D8:D17">B8/2</f>
        <v>0.3</v>
      </c>
      <c r="E8" s="2"/>
      <c r="F8" s="2"/>
      <c r="G8" s="2"/>
      <c r="H8" s="2"/>
      <c r="L8" s="27">
        <v>8</v>
      </c>
      <c r="M8" s="2">
        <f t="shared" si="1"/>
        <v>0.4</v>
      </c>
      <c r="N8" s="2">
        <f t="shared" si="3"/>
        <v>0.27999999999999997</v>
      </c>
      <c r="O8" s="2">
        <f t="shared" si="4"/>
        <v>0.2</v>
      </c>
      <c r="P8" s="2"/>
      <c r="Q8" s="2"/>
      <c r="R8" s="2"/>
      <c r="S8" s="2"/>
    </row>
    <row r="9" spans="1:19" ht="15">
      <c r="A9" s="27">
        <v>9</v>
      </c>
      <c r="B9" s="2">
        <f t="shared" si="0"/>
        <v>0.68</v>
      </c>
      <c r="C9" s="2">
        <f t="shared" si="2"/>
        <v>0.476</v>
      </c>
      <c r="D9" s="2">
        <f t="shared" si="5"/>
        <v>0.34</v>
      </c>
      <c r="E9" s="2">
        <f>B9*0.35</f>
        <v>0.238</v>
      </c>
      <c r="F9" s="2"/>
      <c r="G9" s="2"/>
      <c r="H9" s="2"/>
      <c r="L9" s="27">
        <v>9</v>
      </c>
      <c r="M9" s="2">
        <f t="shared" si="1"/>
        <v>0.45</v>
      </c>
      <c r="N9" s="2">
        <f t="shared" si="3"/>
        <v>0.315</v>
      </c>
      <c r="O9" s="2">
        <f t="shared" si="4"/>
        <v>0.225</v>
      </c>
      <c r="P9" s="2">
        <f aca="true" t="shared" si="6" ref="P9:P48">M9*0.35</f>
        <v>0.1575</v>
      </c>
      <c r="Q9" s="2"/>
      <c r="R9" s="2"/>
      <c r="S9" s="2"/>
    </row>
    <row r="10" spans="1:19" ht="15">
      <c r="A10" s="27">
        <v>10</v>
      </c>
      <c r="B10" s="2">
        <f t="shared" si="0"/>
        <v>0.75</v>
      </c>
      <c r="C10" s="2">
        <f t="shared" si="2"/>
        <v>0.5249999999999999</v>
      </c>
      <c r="D10" s="2">
        <f t="shared" si="5"/>
        <v>0.375</v>
      </c>
      <c r="E10" s="2">
        <f aca="true" t="shared" si="7" ref="E10:E17">B10*0.35</f>
        <v>0.26249999999999996</v>
      </c>
      <c r="F10" s="2"/>
      <c r="G10" s="2"/>
      <c r="H10" s="2"/>
      <c r="L10" s="27">
        <v>10</v>
      </c>
      <c r="M10" s="2">
        <f t="shared" si="1"/>
        <v>0.5</v>
      </c>
      <c r="N10" s="2">
        <f t="shared" si="3"/>
        <v>0.35</v>
      </c>
      <c r="O10" s="2">
        <f t="shared" si="4"/>
        <v>0.25</v>
      </c>
      <c r="P10" s="2">
        <f t="shared" si="6"/>
        <v>0.175</v>
      </c>
      <c r="Q10" s="2"/>
      <c r="R10" s="2"/>
      <c r="S10" s="2"/>
    </row>
    <row r="11" spans="1:19" ht="15">
      <c r="A11" s="27">
        <v>11</v>
      </c>
      <c r="B11" s="2">
        <f>ROUND((A11+10)*3/80,2)</f>
        <v>0.79</v>
      </c>
      <c r="C11" s="2">
        <f t="shared" si="2"/>
        <v>0.5529999999999999</v>
      </c>
      <c r="D11" s="2">
        <f t="shared" si="5"/>
        <v>0.395</v>
      </c>
      <c r="E11" s="2">
        <f t="shared" si="7"/>
        <v>0.27649999999999997</v>
      </c>
      <c r="F11" s="2"/>
      <c r="G11" s="2"/>
      <c r="H11" s="2"/>
      <c r="L11" s="27">
        <v>11</v>
      </c>
      <c r="M11" s="2">
        <f>ROUND((L11+10)/40,2)</f>
        <v>0.53</v>
      </c>
      <c r="N11" s="2">
        <f t="shared" si="3"/>
        <v>0.371</v>
      </c>
      <c r="O11" s="2">
        <f t="shared" si="4"/>
        <v>0.265</v>
      </c>
      <c r="P11" s="2">
        <f t="shared" si="6"/>
        <v>0.1855</v>
      </c>
      <c r="Q11" s="2">
        <f aca="true" t="shared" si="8" ref="Q11:Q17">M11/5</f>
        <v>0.10600000000000001</v>
      </c>
      <c r="R11" s="2"/>
      <c r="S11" s="2"/>
    </row>
    <row r="12" spans="1:19" ht="15">
      <c r="A12" s="27">
        <v>12</v>
      </c>
      <c r="B12" s="2">
        <f aca="true" t="shared" si="9" ref="B12:B17">ROUND((A12+10)*3/80,2)</f>
        <v>0.83</v>
      </c>
      <c r="C12" s="2">
        <f t="shared" si="2"/>
        <v>0.581</v>
      </c>
      <c r="D12" s="2">
        <f t="shared" si="5"/>
        <v>0.415</v>
      </c>
      <c r="E12" s="2">
        <f t="shared" si="7"/>
        <v>0.2905</v>
      </c>
      <c r="F12" s="2">
        <f aca="true" t="shared" si="10" ref="F12:F17">B12/5</f>
        <v>0.16599999999999998</v>
      </c>
      <c r="G12" s="2"/>
      <c r="H12" s="2"/>
      <c r="L12" s="27">
        <v>12</v>
      </c>
      <c r="M12" s="2">
        <f aca="true" t="shared" si="11" ref="M12:M48">ROUND((L12+10)/40,2)</f>
        <v>0.55</v>
      </c>
      <c r="N12" s="2">
        <f t="shared" si="3"/>
        <v>0.385</v>
      </c>
      <c r="O12" s="2">
        <f t="shared" si="4"/>
        <v>0.275</v>
      </c>
      <c r="P12" s="2">
        <f t="shared" si="6"/>
        <v>0.1925</v>
      </c>
      <c r="Q12" s="2">
        <f t="shared" si="8"/>
        <v>0.11000000000000001</v>
      </c>
      <c r="R12" s="2"/>
      <c r="S12" s="2"/>
    </row>
    <row r="13" spans="1:19" ht="15">
      <c r="A13" s="27">
        <v>13</v>
      </c>
      <c r="B13" s="2">
        <f t="shared" si="9"/>
        <v>0.86</v>
      </c>
      <c r="C13" s="2">
        <f t="shared" si="2"/>
        <v>0.602</v>
      </c>
      <c r="D13" s="2">
        <f t="shared" si="5"/>
        <v>0.43</v>
      </c>
      <c r="E13" s="2">
        <f t="shared" si="7"/>
        <v>0.301</v>
      </c>
      <c r="F13" s="2">
        <f t="shared" si="10"/>
        <v>0.172</v>
      </c>
      <c r="G13" s="2"/>
      <c r="H13" s="2"/>
      <c r="L13" s="27">
        <v>13</v>
      </c>
      <c r="M13" s="2">
        <f t="shared" si="11"/>
        <v>0.58</v>
      </c>
      <c r="N13" s="2">
        <f t="shared" si="3"/>
        <v>0.40599999999999997</v>
      </c>
      <c r="O13" s="2">
        <f t="shared" si="4"/>
        <v>0.29</v>
      </c>
      <c r="P13" s="2">
        <f t="shared" si="6"/>
        <v>0.20299999999999999</v>
      </c>
      <c r="Q13" s="2">
        <f t="shared" si="8"/>
        <v>0.11599999999999999</v>
      </c>
      <c r="R13" s="2"/>
      <c r="S13" s="2"/>
    </row>
    <row r="14" spans="1:19" ht="15">
      <c r="A14" s="27">
        <v>14</v>
      </c>
      <c r="B14" s="2">
        <f t="shared" si="9"/>
        <v>0.9</v>
      </c>
      <c r="C14" s="2">
        <f t="shared" si="2"/>
        <v>0.63</v>
      </c>
      <c r="D14" s="2">
        <f t="shared" si="5"/>
        <v>0.45</v>
      </c>
      <c r="E14" s="2">
        <f t="shared" si="7"/>
        <v>0.315</v>
      </c>
      <c r="F14" s="2">
        <f t="shared" si="10"/>
        <v>0.18</v>
      </c>
      <c r="G14" s="2">
        <f>B14/6</f>
        <v>0.15</v>
      </c>
      <c r="H14" s="2"/>
      <c r="L14" s="27">
        <v>14</v>
      </c>
      <c r="M14" s="2">
        <f t="shared" si="11"/>
        <v>0.6</v>
      </c>
      <c r="N14" s="2">
        <f t="shared" si="3"/>
        <v>0.42</v>
      </c>
      <c r="O14" s="2">
        <f t="shared" si="4"/>
        <v>0.3</v>
      </c>
      <c r="P14" s="2">
        <f t="shared" si="6"/>
        <v>0.21</v>
      </c>
      <c r="Q14" s="2">
        <f t="shared" si="8"/>
        <v>0.12</v>
      </c>
      <c r="R14" s="2">
        <f>M14/6</f>
        <v>0.09999999999999999</v>
      </c>
      <c r="S14" s="2"/>
    </row>
    <row r="15" spans="1:19" ht="15">
      <c r="A15" s="27">
        <v>15</v>
      </c>
      <c r="B15" s="2">
        <f t="shared" si="9"/>
        <v>0.94</v>
      </c>
      <c r="C15" s="2">
        <f t="shared" si="2"/>
        <v>0.6579999999999999</v>
      </c>
      <c r="D15" s="2">
        <f t="shared" si="5"/>
        <v>0.47</v>
      </c>
      <c r="E15" s="2">
        <f t="shared" si="7"/>
        <v>0.32899999999999996</v>
      </c>
      <c r="F15" s="2">
        <f t="shared" si="10"/>
        <v>0.188</v>
      </c>
      <c r="G15" s="2">
        <f>B15/6</f>
        <v>0.15666666666666665</v>
      </c>
      <c r="H15" s="2"/>
      <c r="L15" s="27">
        <v>15</v>
      </c>
      <c r="M15" s="2">
        <f t="shared" si="11"/>
        <v>0.63</v>
      </c>
      <c r="N15" s="2">
        <f t="shared" si="3"/>
        <v>0.44099999999999995</v>
      </c>
      <c r="O15" s="2">
        <f t="shared" si="4"/>
        <v>0.315</v>
      </c>
      <c r="P15" s="2">
        <f t="shared" si="6"/>
        <v>0.22049999999999997</v>
      </c>
      <c r="Q15" s="2">
        <f t="shared" si="8"/>
        <v>0.126</v>
      </c>
      <c r="R15" s="2">
        <f>M15/6</f>
        <v>0.105</v>
      </c>
      <c r="S15" s="2"/>
    </row>
    <row r="16" spans="1:19" ht="15">
      <c r="A16" s="27">
        <v>16</v>
      </c>
      <c r="B16" s="2">
        <f t="shared" si="9"/>
        <v>0.98</v>
      </c>
      <c r="C16" s="2">
        <f t="shared" si="2"/>
        <v>0.6859999999999999</v>
      </c>
      <c r="D16" s="2">
        <f t="shared" si="5"/>
        <v>0.49</v>
      </c>
      <c r="E16" s="2">
        <f t="shared" si="7"/>
        <v>0.34299999999999997</v>
      </c>
      <c r="F16" s="2">
        <f t="shared" si="10"/>
        <v>0.196</v>
      </c>
      <c r="G16" s="2">
        <f>B16/6</f>
        <v>0.16333333333333333</v>
      </c>
      <c r="H16" s="2"/>
      <c r="L16" s="27">
        <v>16</v>
      </c>
      <c r="M16" s="2">
        <f t="shared" si="11"/>
        <v>0.65</v>
      </c>
      <c r="N16" s="2">
        <f t="shared" si="3"/>
        <v>0.45499999999999996</v>
      </c>
      <c r="O16" s="2">
        <f t="shared" si="4"/>
        <v>0.325</v>
      </c>
      <c r="P16" s="2">
        <f t="shared" si="6"/>
        <v>0.22749999999999998</v>
      </c>
      <c r="Q16" s="2">
        <f t="shared" si="8"/>
        <v>0.13</v>
      </c>
      <c r="R16" s="2">
        <f>M16/6</f>
        <v>0.10833333333333334</v>
      </c>
      <c r="S16" s="2"/>
    </row>
    <row r="17" spans="1:19" ht="15">
      <c r="A17" s="27">
        <v>17</v>
      </c>
      <c r="B17" s="2">
        <f t="shared" si="9"/>
        <v>1.01</v>
      </c>
      <c r="C17" s="2">
        <f t="shared" si="2"/>
        <v>0.707</v>
      </c>
      <c r="D17" s="2">
        <f t="shared" si="5"/>
        <v>0.505</v>
      </c>
      <c r="E17" s="2">
        <f t="shared" si="7"/>
        <v>0.3535</v>
      </c>
      <c r="F17" s="2">
        <f t="shared" si="10"/>
        <v>0.202</v>
      </c>
      <c r="G17" s="2">
        <f>B17/6</f>
        <v>0.16833333333333333</v>
      </c>
      <c r="H17" s="2">
        <f>B17/7</f>
        <v>0.1442857142857143</v>
      </c>
      <c r="L17" s="27">
        <v>17</v>
      </c>
      <c r="M17" s="2">
        <f t="shared" si="11"/>
        <v>0.68</v>
      </c>
      <c r="N17" s="2">
        <f t="shared" si="3"/>
        <v>0.476</v>
      </c>
      <c r="O17" s="2">
        <f t="shared" si="4"/>
        <v>0.34</v>
      </c>
      <c r="P17" s="2">
        <f t="shared" si="6"/>
        <v>0.238</v>
      </c>
      <c r="Q17" s="2">
        <f t="shared" si="8"/>
        <v>0.136</v>
      </c>
      <c r="R17" s="2">
        <f>M17/6</f>
        <v>0.11333333333333334</v>
      </c>
      <c r="S17" s="2">
        <f>M17/7</f>
        <v>0.09714285714285716</v>
      </c>
    </row>
    <row r="18" spans="12:19" ht="15">
      <c r="L18" s="27">
        <v>18</v>
      </c>
      <c r="M18" s="2">
        <f t="shared" si="11"/>
        <v>0.7</v>
      </c>
      <c r="N18" s="2">
        <f t="shared" si="3"/>
        <v>0.48999999999999994</v>
      </c>
      <c r="O18" s="2">
        <f t="shared" si="4"/>
        <v>0.35</v>
      </c>
      <c r="P18" s="2">
        <f t="shared" si="6"/>
        <v>0.24499999999999997</v>
      </c>
      <c r="Q18" s="2">
        <f>M18*4/15</f>
        <v>0.18666666666666665</v>
      </c>
      <c r="R18" s="2">
        <f>M18*4/17</f>
        <v>0.16470588235294117</v>
      </c>
      <c r="S18" s="2">
        <f>M18*4/19</f>
        <v>0.14736842105263157</v>
      </c>
    </row>
    <row r="19" spans="12:25" ht="15">
      <c r="L19" s="27">
        <v>19</v>
      </c>
      <c r="M19" s="2">
        <f t="shared" si="11"/>
        <v>0.73</v>
      </c>
      <c r="N19" s="2">
        <f t="shared" si="3"/>
        <v>0.511</v>
      </c>
      <c r="O19" s="2">
        <f t="shared" si="4"/>
        <v>0.365</v>
      </c>
      <c r="P19" s="2">
        <f t="shared" si="6"/>
        <v>0.2555</v>
      </c>
      <c r="Q19" s="2">
        <f aca="true" t="shared" si="12" ref="Q19:Q48">M19*4/15</f>
        <v>0.19466666666666665</v>
      </c>
      <c r="R19" s="2">
        <f aca="true" t="shared" si="13" ref="R19:R48">M19*4/17</f>
        <v>0.17176470588235293</v>
      </c>
      <c r="S19" s="2">
        <f aca="true" t="shared" si="14" ref="S19:S48">M19*4/19</f>
        <v>0.15368421052631578</v>
      </c>
      <c r="T19" s="2">
        <f>M19*4/21</f>
        <v>0.13904761904761903</v>
      </c>
      <c r="U19" s="2"/>
      <c r="V19" s="2"/>
      <c r="W19" s="2"/>
      <c r="X19" s="2"/>
      <c r="Y19" s="2"/>
    </row>
    <row r="20" spans="12:25" ht="15">
      <c r="L20" s="27">
        <v>20</v>
      </c>
      <c r="M20" s="2">
        <f t="shared" si="11"/>
        <v>0.75</v>
      </c>
      <c r="N20" s="2">
        <f t="shared" si="3"/>
        <v>0.5249999999999999</v>
      </c>
      <c r="O20" s="2">
        <f t="shared" si="4"/>
        <v>0.375</v>
      </c>
      <c r="P20" s="2">
        <f t="shared" si="6"/>
        <v>0.26249999999999996</v>
      </c>
      <c r="Q20" s="2">
        <f t="shared" si="12"/>
        <v>0.2</v>
      </c>
      <c r="R20" s="2">
        <f t="shared" si="13"/>
        <v>0.17647058823529413</v>
      </c>
      <c r="S20" s="2">
        <f t="shared" si="14"/>
        <v>0.15789473684210525</v>
      </c>
      <c r="T20" s="2">
        <f>M20*4/21</f>
        <v>0.14285714285714285</v>
      </c>
      <c r="U20" s="2"/>
      <c r="V20" s="2"/>
      <c r="W20" s="2"/>
      <c r="X20" s="2"/>
      <c r="Y20" s="2"/>
    </row>
    <row r="21" spans="12:25" ht="15">
      <c r="L21" s="27">
        <v>21</v>
      </c>
      <c r="M21" s="2">
        <f t="shared" si="11"/>
        <v>0.78</v>
      </c>
      <c r="N21" s="2">
        <f t="shared" si="3"/>
        <v>0.5459999999999999</v>
      </c>
      <c r="O21" s="2">
        <f t="shared" si="4"/>
        <v>0.39</v>
      </c>
      <c r="P21" s="2">
        <f t="shared" si="6"/>
        <v>0.27299999999999996</v>
      </c>
      <c r="Q21" s="2">
        <f t="shared" si="12"/>
        <v>0.20800000000000002</v>
      </c>
      <c r="R21" s="2">
        <f t="shared" si="13"/>
        <v>0.18352941176470589</v>
      </c>
      <c r="S21" s="2">
        <f t="shared" si="14"/>
        <v>0.16421052631578947</v>
      </c>
      <c r="T21" s="2">
        <f aca="true" t="shared" si="15" ref="T21:T48">M21*4/21</f>
        <v>0.14857142857142858</v>
      </c>
      <c r="U21" s="2"/>
      <c r="V21" s="2"/>
      <c r="W21" s="2"/>
      <c r="X21" s="2"/>
      <c r="Y21" s="2"/>
    </row>
    <row r="22" spans="12:25" ht="15">
      <c r="L22" s="27">
        <v>22</v>
      </c>
      <c r="M22" s="2">
        <f t="shared" si="11"/>
        <v>0.8</v>
      </c>
      <c r="N22" s="2">
        <f t="shared" si="3"/>
        <v>0.5599999999999999</v>
      </c>
      <c r="O22" s="2">
        <f t="shared" si="4"/>
        <v>0.4</v>
      </c>
      <c r="P22" s="2">
        <f t="shared" si="6"/>
        <v>0.27999999999999997</v>
      </c>
      <c r="Q22" s="2">
        <f t="shared" si="12"/>
        <v>0.21333333333333335</v>
      </c>
      <c r="R22" s="2">
        <f t="shared" si="13"/>
        <v>0.18823529411764706</v>
      </c>
      <c r="S22" s="2">
        <f t="shared" si="14"/>
        <v>0.16842105263157894</v>
      </c>
      <c r="T22" s="2">
        <f t="shared" si="15"/>
        <v>0.1523809523809524</v>
      </c>
      <c r="U22" s="2">
        <f>M22*4/23</f>
        <v>0.1391304347826087</v>
      </c>
      <c r="V22" s="2"/>
      <c r="W22" s="2"/>
      <c r="X22" s="2"/>
      <c r="Y22" s="2"/>
    </row>
    <row r="23" spans="6:25" ht="15">
      <c r="F23" t="s">
        <v>168</v>
      </c>
      <c r="L23" s="27">
        <v>23</v>
      </c>
      <c r="M23" s="2">
        <f t="shared" si="11"/>
        <v>0.83</v>
      </c>
      <c r="N23" s="2">
        <f t="shared" si="3"/>
        <v>0.581</v>
      </c>
      <c r="O23" s="2">
        <f t="shared" si="4"/>
        <v>0.415</v>
      </c>
      <c r="P23" s="2">
        <f t="shared" si="6"/>
        <v>0.2905</v>
      </c>
      <c r="Q23" s="2">
        <f t="shared" si="12"/>
        <v>0.22133333333333333</v>
      </c>
      <c r="R23" s="2">
        <f t="shared" si="13"/>
        <v>0.1952941176470588</v>
      </c>
      <c r="S23" s="2">
        <f t="shared" si="14"/>
        <v>0.17473684210526316</v>
      </c>
      <c r="T23" s="2">
        <f t="shared" si="15"/>
        <v>0.1580952380952381</v>
      </c>
      <c r="U23" s="2">
        <f aca="true" t="shared" si="16" ref="U23:U48">M23*4/23</f>
        <v>0.1443478260869565</v>
      </c>
      <c r="V23" s="2"/>
      <c r="W23" s="2"/>
      <c r="X23" s="2"/>
      <c r="Y23" s="2"/>
    </row>
    <row r="24" spans="12:25" ht="15">
      <c r="L24" s="27">
        <v>24</v>
      </c>
      <c r="M24" s="2">
        <f t="shared" si="11"/>
        <v>0.85</v>
      </c>
      <c r="N24" s="2">
        <f t="shared" si="3"/>
        <v>0.595</v>
      </c>
      <c r="O24" s="2">
        <f t="shared" si="4"/>
        <v>0.425</v>
      </c>
      <c r="P24" s="2">
        <f t="shared" si="6"/>
        <v>0.2975</v>
      </c>
      <c r="Q24" s="2">
        <f t="shared" si="12"/>
        <v>0.22666666666666666</v>
      </c>
      <c r="R24" s="2">
        <f t="shared" si="13"/>
        <v>0.19999999999999998</v>
      </c>
      <c r="S24" s="2">
        <f t="shared" si="14"/>
        <v>0.17894736842105263</v>
      </c>
      <c r="T24" s="2">
        <f t="shared" si="15"/>
        <v>0.1619047619047619</v>
      </c>
      <c r="U24" s="2">
        <f t="shared" si="16"/>
        <v>0.14782608695652175</v>
      </c>
      <c r="V24" s="2">
        <f>M24*4/25</f>
        <v>0.136</v>
      </c>
      <c r="W24" s="2"/>
      <c r="X24" s="2"/>
      <c r="Y24" s="2"/>
    </row>
    <row r="25" spans="12:25" ht="15">
      <c r="L25" s="27">
        <v>25</v>
      </c>
      <c r="M25" s="2">
        <f t="shared" si="11"/>
        <v>0.88</v>
      </c>
      <c r="N25" s="2">
        <f t="shared" si="3"/>
        <v>0.616</v>
      </c>
      <c r="O25" s="2">
        <f t="shared" si="4"/>
        <v>0.44</v>
      </c>
      <c r="P25" s="2">
        <f t="shared" si="6"/>
        <v>0.308</v>
      </c>
      <c r="Q25" s="2">
        <f t="shared" si="12"/>
        <v>0.23466666666666666</v>
      </c>
      <c r="R25" s="2">
        <f t="shared" si="13"/>
        <v>0.20705882352941177</v>
      </c>
      <c r="S25" s="2">
        <f t="shared" si="14"/>
        <v>0.18526315789473685</v>
      </c>
      <c r="T25" s="2">
        <f t="shared" si="15"/>
        <v>0.1676190476190476</v>
      </c>
      <c r="U25" s="2">
        <f t="shared" si="16"/>
        <v>0.15304347826086956</v>
      </c>
      <c r="V25" s="2">
        <f aca="true" t="shared" si="17" ref="V25:V48">M25*4/25</f>
        <v>0.1408</v>
      </c>
      <c r="W25" s="2"/>
      <c r="X25" s="2"/>
      <c r="Y25" s="2"/>
    </row>
    <row r="26" spans="12:25" ht="15">
      <c r="L26" s="27">
        <v>26</v>
      </c>
      <c r="M26" s="2">
        <f t="shared" si="11"/>
        <v>0.9</v>
      </c>
      <c r="N26" s="2">
        <f t="shared" si="3"/>
        <v>0.63</v>
      </c>
      <c r="O26" s="2">
        <f t="shared" si="4"/>
        <v>0.45</v>
      </c>
      <c r="P26" s="2">
        <f t="shared" si="6"/>
        <v>0.315</v>
      </c>
      <c r="Q26" s="2">
        <f t="shared" si="12"/>
        <v>0.24000000000000002</v>
      </c>
      <c r="R26" s="2">
        <f t="shared" si="13"/>
        <v>0.21176470588235294</v>
      </c>
      <c r="S26" s="2">
        <f t="shared" si="14"/>
        <v>0.18947368421052632</v>
      </c>
      <c r="T26" s="2">
        <f t="shared" si="15"/>
        <v>0.17142857142857143</v>
      </c>
      <c r="U26" s="2">
        <f t="shared" si="16"/>
        <v>0.1565217391304348</v>
      </c>
      <c r="V26" s="2">
        <f t="shared" si="17"/>
        <v>0.14400000000000002</v>
      </c>
      <c r="W26" s="2"/>
      <c r="X26" s="2"/>
      <c r="Y26" s="2"/>
    </row>
    <row r="27" spans="12:25" ht="15">
      <c r="L27" s="27">
        <v>27</v>
      </c>
      <c r="M27" s="2">
        <f t="shared" si="11"/>
        <v>0.93</v>
      </c>
      <c r="N27" s="2">
        <f t="shared" si="3"/>
        <v>0.651</v>
      </c>
      <c r="O27" s="2">
        <f t="shared" si="4"/>
        <v>0.465</v>
      </c>
      <c r="P27" s="2">
        <f t="shared" si="6"/>
        <v>0.3255</v>
      </c>
      <c r="Q27" s="2">
        <f t="shared" si="12"/>
        <v>0.24800000000000003</v>
      </c>
      <c r="R27" s="2">
        <f t="shared" si="13"/>
        <v>0.21882352941176472</v>
      </c>
      <c r="S27" s="2">
        <f t="shared" si="14"/>
        <v>0.19578947368421054</v>
      </c>
      <c r="T27" s="2">
        <f t="shared" si="15"/>
        <v>0.17714285714285716</v>
      </c>
      <c r="U27" s="2">
        <f t="shared" si="16"/>
        <v>0.1617391304347826</v>
      </c>
      <c r="V27" s="2">
        <f t="shared" si="17"/>
        <v>0.14880000000000002</v>
      </c>
      <c r="W27" s="2">
        <f>M27*4/27</f>
        <v>0.13777777777777778</v>
      </c>
      <c r="X27" s="2"/>
      <c r="Y27" s="2"/>
    </row>
    <row r="28" spans="12:25" ht="15">
      <c r="L28" s="27">
        <v>28</v>
      </c>
      <c r="M28" s="2">
        <f t="shared" si="11"/>
        <v>0.95</v>
      </c>
      <c r="N28" s="2">
        <f t="shared" si="3"/>
        <v>0.6649999999999999</v>
      </c>
      <c r="O28" s="2">
        <f t="shared" si="4"/>
        <v>0.475</v>
      </c>
      <c r="P28" s="2">
        <f t="shared" si="6"/>
        <v>0.33249999999999996</v>
      </c>
      <c r="Q28" s="2">
        <f t="shared" si="12"/>
        <v>0.2533333333333333</v>
      </c>
      <c r="R28" s="2">
        <f t="shared" si="13"/>
        <v>0.22352941176470587</v>
      </c>
      <c r="S28" s="2">
        <f t="shared" si="14"/>
        <v>0.19999999999999998</v>
      </c>
      <c r="T28" s="2">
        <f t="shared" si="15"/>
        <v>0.18095238095238095</v>
      </c>
      <c r="U28" s="2">
        <f t="shared" si="16"/>
        <v>0.16521739130434782</v>
      </c>
      <c r="V28" s="2">
        <f t="shared" si="17"/>
        <v>0.152</v>
      </c>
      <c r="W28" s="2">
        <f aca="true" t="shared" si="18" ref="W28:W48">M28*4/27</f>
        <v>0.14074074074074072</v>
      </c>
      <c r="X28" s="2"/>
      <c r="Y28" s="2"/>
    </row>
    <row r="29" spans="12:25" ht="15">
      <c r="L29" s="27">
        <v>29</v>
      </c>
      <c r="M29" s="2">
        <f t="shared" si="11"/>
        <v>0.98</v>
      </c>
      <c r="N29" s="2">
        <f t="shared" si="3"/>
        <v>0.6859999999999999</v>
      </c>
      <c r="O29" s="2">
        <f t="shared" si="4"/>
        <v>0.49</v>
      </c>
      <c r="P29" s="2">
        <f t="shared" si="6"/>
        <v>0.34299999999999997</v>
      </c>
      <c r="Q29" s="2">
        <f t="shared" si="12"/>
        <v>0.2613333333333333</v>
      </c>
      <c r="R29" s="2">
        <f t="shared" si="13"/>
        <v>0.23058823529411765</v>
      </c>
      <c r="S29" s="2">
        <f t="shared" si="14"/>
        <v>0.2063157894736842</v>
      </c>
      <c r="T29" s="2">
        <f t="shared" si="15"/>
        <v>0.18666666666666668</v>
      </c>
      <c r="U29" s="2">
        <f t="shared" si="16"/>
        <v>0.17043478260869566</v>
      </c>
      <c r="V29" s="2">
        <f t="shared" si="17"/>
        <v>0.1568</v>
      </c>
      <c r="W29" s="2">
        <f t="shared" si="18"/>
        <v>0.1451851851851852</v>
      </c>
      <c r="X29" s="2">
        <f>M29*4/29</f>
        <v>0.13517241379310344</v>
      </c>
      <c r="Y29" s="2"/>
    </row>
    <row r="30" spans="12:25" ht="15">
      <c r="L30" s="27">
        <v>30</v>
      </c>
      <c r="M30" s="2">
        <f t="shared" si="11"/>
        <v>1</v>
      </c>
      <c r="N30" s="2">
        <f t="shared" si="3"/>
        <v>0.7</v>
      </c>
      <c r="O30" s="2">
        <f t="shared" si="4"/>
        <v>0.5</v>
      </c>
      <c r="P30" s="2">
        <f t="shared" si="6"/>
        <v>0.35</v>
      </c>
      <c r="Q30" s="2">
        <f t="shared" si="12"/>
        <v>0.26666666666666666</v>
      </c>
      <c r="R30" s="2">
        <f t="shared" si="13"/>
        <v>0.23529411764705882</v>
      </c>
      <c r="S30" s="2">
        <f t="shared" si="14"/>
        <v>0.21052631578947367</v>
      </c>
      <c r="T30" s="2">
        <f t="shared" si="15"/>
        <v>0.19047619047619047</v>
      </c>
      <c r="U30" s="2">
        <f t="shared" si="16"/>
        <v>0.17391304347826086</v>
      </c>
      <c r="V30" s="2">
        <f t="shared" si="17"/>
        <v>0.16</v>
      </c>
      <c r="W30" s="2">
        <f t="shared" si="18"/>
        <v>0.14814814814814814</v>
      </c>
      <c r="X30" s="2">
        <f aca="true" t="shared" si="19" ref="X30:X48">M30*4/29</f>
        <v>0.13793103448275862</v>
      </c>
      <c r="Y30" s="2"/>
    </row>
    <row r="31" spans="12:25" ht="15">
      <c r="L31" s="27">
        <v>31</v>
      </c>
      <c r="M31" s="2">
        <f t="shared" si="11"/>
        <v>1.03</v>
      </c>
      <c r="N31" s="2">
        <f t="shared" si="3"/>
        <v>0.721</v>
      </c>
      <c r="O31" s="2">
        <f t="shared" si="4"/>
        <v>0.515</v>
      </c>
      <c r="P31" s="2">
        <f t="shared" si="6"/>
        <v>0.3605</v>
      </c>
      <c r="Q31" s="2">
        <f t="shared" si="12"/>
        <v>0.27466666666666667</v>
      </c>
      <c r="R31" s="2">
        <f t="shared" si="13"/>
        <v>0.2423529411764706</v>
      </c>
      <c r="S31" s="2">
        <f t="shared" si="14"/>
        <v>0.2168421052631579</v>
      </c>
      <c r="T31" s="2">
        <f t="shared" si="15"/>
        <v>0.1961904761904762</v>
      </c>
      <c r="U31" s="2">
        <f t="shared" si="16"/>
        <v>0.1791304347826087</v>
      </c>
      <c r="V31" s="2">
        <f t="shared" si="17"/>
        <v>0.1648</v>
      </c>
      <c r="W31" s="2">
        <f t="shared" si="18"/>
        <v>0.15259259259259259</v>
      </c>
      <c r="X31" s="2">
        <f t="shared" si="19"/>
        <v>0.14206896551724138</v>
      </c>
      <c r="Y31" s="2"/>
    </row>
    <row r="32" spans="12:25" ht="15">
      <c r="L32" s="27">
        <v>32</v>
      </c>
      <c r="M32" s="2">
        <f t="shared" si="11"/>
        <v>1.05</v>
      </c>
      <c r="N32" s="2">
        <f t="shared" si="3"/>
        <v>0.735</v>
      </c>
      <c r="O32" s="2">
        <f t="shared" si="4"/>
        <v>0.525</v>
      </c>
      <c r="P32" s="2">
        <f t="shared" si="6"/>
        <v>0.3675</v>
      </c>
      <c r="Q32" s="2">
        <f t="shared" si="12"/>
        <v>0.28</v>
      </c>
      <c r="R32" s="2">
        <f t="shared" si="13"/>
        <v>0.24705882352941178</v>
      </c>
      <c r="S32" s="2">
        <f t="shared" si="14"/>
        <v>0.2210526315789474</v>
      </c>
      <c r="T32" s="2">
        <f t="shared" si="15"/>
        <v>0.2</v>
      </c>
      <c r="U32" s="2">
        <f t="shared" si="16"/>
        <v>0.1826086956521739</v>
      </c>
      <c r="V32" s="2">
        <f t="shared" si="17"/>
        <v>0.168</v>
      </c>
      <c r="W32" s="2">
        <f t="shared" si="18"/>
        <v>0.15555555555555556</v>
      </c>
      <c r="X32" s="2">
        <f t="shared" si="19"/>
        <v>0.14482758620689656</v>
      </c>
      <c r="Y32" s="2">
        <f>M32*4/31</f>
        <v>0.13548387096774195</v>
      </c>
    </row>
    <row r="33" spans="12:25" ht="15">
      <c r="L33" s="27">
        <v>33</v>
      </c>
      <c r="M33" s="2">
        <f t="shared" si="11"/>
        <v>1.08</v>
      </c>
      <c r="N33" s="2">
        <f t="shared" si="3"/>
        <v>0.756</v>
      </c>
      <c r="O33" s="2">
        <f t="shared" si="4"/>
        <v>0.54</v>
      </c>
      <c r="P33" s="2">
        <f t="shared" si="6"/>
        <v>0.378</v>
      </c>
      <c r="Q33" s="2">
        <f t="shared" si="12"/>
        <v>0.28800000000000003</v>
      </c>
      <c r="R33" s="2">
        <f t="shared" si="13"/>
        <v>0.25411764705882356</v>
      </c>
      <c r="S33" s="2">
        <f t="shared" si="14"/>
        <v>0.22736842105263158</v>
      </c>
      <c r="T33" s="2">
        <f t="shared" si="15"/>
        <v>0.20571428571428574</v>
      </c>
      <c r="U33" s="2">
        <f t="shared" si="16"/>
        <v>0.18782608695652175</v>
      </c>
      <c r="V33" s="2">
        <f t="shared" si="17"/>
        <v>0.1728</v>
      </c>
      <c r="W33" s="2">
        <f t="shared" si="18"/>
        <v>0.16</v>
      </c>
      <c r="X33" s="2">
        <f t="shared" si="19"/>
        <v>0.14896551724137932</v>
      </c>
      <c r="Y33" s="2">
        <f aca="true" t="shared" si="20" ref="Y33:Y48">M33*4/31</f>
        <v>0.13935483870967744</v>
      </c>
    </row>
    <row r="34" spans="12:26" ht="15">
      <c r="L34" s="27">
        <v>34</v>
      </c>
      <c r="M34" s="2">
        <f t="shared" si="11"/>
        <v>1.1</v>
      </c>
      <c r="N34" s="2">
        <f t="shared" si="3"/>
        <v>0.77</v>
      </c>
      <c r="O34" s="2">
        <f t="shared" si="4"/>
        <v>0.55</v>
      </c>
      <c r="P34" s="2">
        <f t="shared" si="6"/>
        <v>0.385</v>
      </c>
      <c r="Q34" s="2">
        <f t="shared" si="12"/>
        <v>0.29333333333333333</v>
      </c>
      <c r="R34" s="2">
        <f t="shared" si="13"/>
        <v>0.25882352941176473</v>
      </c>
      <c r="S34" s="2">
        <f t="shared" si="14"/>
        <v>0.23157894736842108</v>
      </c>
      <c r="T34" s="2">
        <f t="shared" si="15"/>
        <v>0.20952380952380953</v>
      </c>
      <c r="U34" s="2">
        <f t="shared" si="16"/>
        <v>0.19130434782608696</v>
      </c>
      <c r="V34" s="2">
        <f t="shared" si="17"/>
        <v>0.17600000000000002</v>
      </c>
      <c r="W34" s="2">
        <f t="shared" si="18"/>
        <v>0.16296296296296298</v>
      </c>
      <c r="X34" s="2">
        <f t="shared" si="19"/>
        <v>0.1517241379310345</v>
      </c>
      <c r="Y34" s="2">
        <f t="shared" si="20"/>
        <v>0.14193548387096774</v>
      </c>
      <c r="Z34" s="2">
        <f>M34*4/33</f>
        <v>0.13333333333333333</v>
      </c>
    </row>
    <row r="35" spans="12:26" ht="15">
      <c r="L35" s="27">
        <v>35</v>
      </c>
      <c r="M35" s="2">
        <f t="shared" si="11"/>
        <v>1.13</v>
      </c>
      <c r="N35" s="2">
        <f t="shared" si="3"/>
        <v>0.7909999999999999</v>
      </c>
      <c r="O35" s="2">
        <f t="shared" si="4"/>
        <v>0.565</v>
      </c>
      <c r="P35" s="2">
        <f t="shared" si="6"/>
        <v>0.39549999999999996</v>
      </c>
      <c r="Q35" s="2">
        <f t="shared" si="12"/>
        <v>0.3013333333333333</v>
      </c>
      <c r="R35" s="2">
        <f t="shared" si="13"/>
        <v>0.26588235294117646</v>
      </c>
      <c r="S35" s="2">
        <f t="shared" si="14"/>
        <v>0.23789473684210524</v>
      </c>
      <c r="T35" s="2">
        <f t="shared" si="15"/>
        <v>0.21523809523809523</v>
      </c>
      <c r="U35" s="2">
        <f t="shared" si="16"/>
        <v>0.19652173913043477</v>
      </c>
      <c r="V35" s="2">
        <f t="shared" si="17"/>
        <v>0.1808</v>
      </c>
      <c r="W35" s="2">
        <f t="shared" si="18"/>
        <v>0.1674074074074074</v>
      </c>
      <c r="X35" s="2">
        <f t="shared" si="19"/>
        <v>0.15586206896551721</v>
      </c>
      <c r="Y35" s="2">
        <f t="shared" si="20"/>
        <v>0.1458064516129032</v>
      </c>
      <c r="Z35" s="2">
        <f aca="true" t="shared" si="21" ref="Z35:Z48">M35*4/33</f>
        <v>0.13696969696969696</v>
      </c>
    </row>
    <row r="36" spans="12:26" ht="15">
      <c r="L36" s="27">
        <v>36</v>
      </c>
      <c r="M36" s="2">
        <f t="shared" si="11"/>
        <v>1.15</v>
      </c>
      <c r="N36" s="2">
        <f t="shared" si="3"/>
        <v>0.8049999999999999</v>
      </c>
      <c r="O36" s="2">
        <f t="shared" si="4"/>
        <v>0.575</v>
      </c>
      <c r="P36" s="2">
        <f t="shared" si="6"/>
        <v>0.40249999999999997</v>
      </c>
      <c r="Q36" s="2">
        <f t="shared" si="12"/>
        <v>0.30666666666666664</v>
      </c>
      <c r="R36" s="2">
        <f t="shared" si="13"/>
        <v>0.27058823529411763</v>
      </c>
      <c r="S36" s="2">
        <f t="shared" si="14"/>
        <v>0.2421052631578947</v>
      </c>
      <c r="T36" s="2">
        <f t="shared" si="15"/>
        <v>0.21904761904761902</v>
      </c>
      <c r="U36" s="2">
        <f t="shared" si="16"/>
        <v>0.19999999999999998</v>
      </c>
      <c r="V36" s="2">
        <f t="shared" si="17"/>
        <v>0.184</v>
      </c>
      <c r="W36" s="2">
        <f t="shared" si="18"/>
        <v>0.17037037037037037</v>
      </c>
      <c r="X36" s="2">
        <f t="shared" si="19"/>
        <v>0.1586206896551724</v>
      </c>
      <c r="Y36" s="2">
        <f t="shared" si="20"/>
        <v>0.14838709677419354</v>
      </c>
      <c r="Z36" s="2">
        <f t="shared" si="21"/>
        <v>0.13939393939393938</v>
      </c>
    </row>
    <row r="37" spans="12:31" ht="15">
      <c r="L37" s="27">
        <v>37</v>
      </c>
      <c r="M37" s="2">
        <f t="shared" si="11"/>
        <v>1.18</v>
      </c>
      <c r="N37" s="2">
        <f t="shared" si="3"/>
        <v>0.826</v>
      </c>
      <c r="O37" s="2">
        <f t="shared" si="4"/>
        <v>0.59</v>
      </c>
      <c r="P37" s="2">
        <f t="shared" si="6"/>
        <v>0.413</v>
      </c>
      <c r="Q37" s="2">
        <f t="shared" si="12"/>
        <v>0.31466666666666665</v>
      </c>
      <c r="R37" s="2">
        <f t="shared" si="13"/>
        <v>0.2776470588235294</v>
      </c>
      <c r="S37" s="2">
        <f t="shared" si="14"/>
        <v>0.24842105263157893</v>
      </c>
      <c r="T37" s="2">
        <f t="shared" si="15"/>
        <v>0.22476190476190475</v>
      </c>
      <c r="U37" s="2">
        <f t="shared" si="16"/>
        <v>0.20521739130434782</v>
      </c>
      <c r="V37" s="2">
        <f t="shared" si="17"/>
        <v>0.1888</v>
      </c>
      <c r="W37" s="2">
        <f t="shared" si="18"/>
        <v>0.1748148148148148</v>
      </c>
      <c r="X37" s="2">
        <f t="shared" si="19"/>
        <v>0.16275862068965516</v>
      </c>
      <c r="Y37" s="2">
        <f t="shared" si="20"/>
        <v>0.15225806451612903</v>
      </c>
      <c r="Z37" s="2">
        <f t="shared" si="21"/>
        <v>0.14303030303030304</v>
      </c>
      <c r="AA37" s="2">
        <f>M37*4/35</f>
        <v>0.13485714285714284</v>
      </c>
      <c r="AB37" s="2"/>
      <c r="AC37" s="2"/>
      <c r="AD37" s="2"/>
      <c r="AE37" s="2"/>
    </row>
    <row r="38" spans="12:31" ht="15">
      <c r="L38" s="27">
        <v>38</v>
      </c>
      <c r="M38" s="2">
        <f t="shared" si="11"/>
        <v>1.2</v>
      </c>
      <c r="N38" s="2">
        <f t="shared" si="3"/>
        <v>0.84</v>
      </c>
      <c r="O38" s="2">
        <f t="shared" si="4"/>
        <v>0.6</v>
      </c>
      <c r="P38" s="2">
        <f t="shared" si="6"/>
        <v>0.42</v>
      </c>
      <c r="Q38" s="2">
        <f t="shared" si="12"/>
        <v>0.32</v>
      </c>
      <c r="R38" s="2">
        <f t="shared" si="13"/>
        <v>0.2823529411764706</v>
      </c>
      <c r="S38" s="2">
        <f t="shared" si="14"/>
        <v>0.25263157894736843</v>
      </c>
      <c r="T38" s="2">
        <f t="shared" si="15"/>
        <v>0.22857142857142856</v>
      </c>
      <c r="U38" s="2">
        <f t="shared" si="16"/>
        <v>0.20869565217391303</v>
      </c>
      <c r="V38" s="2">
        <f t="shared" si="17"/>
        <v>0.192</v>
      </c>
      <c r="W38" s="2">
        <f t="shared" si="18"/>
        <v>0.17777777777777778</v>
      </c>
      <c r="X38" s="2">
        <f t="shared" si="19"/>
        <v>0.16551724137931034</v>
      </c>
      <c r="Y38" s="2">
        <f t="shared" si="20"/>
        <v>0.15483870967741936</v>
      </c>
      <c r="Z38" s="2">
        <f t="shared" si="21"/>
        <v>0.14545454545454545</v>
      </c>
      <c r="AA38" s="2">
        <f aca="true" t="shared" si="22" ref="AA38:AA48">M38*4/35</f>
        <v>0.13714285714285715</v>
      </c>
      <c r="AB38" s="2"/>
      <c r="AC38" s="2"/>
      <c r="AD38" s="2"/>
      <c r="AE38" s="2"/>
    </row>
    <row r="39" spans="12:31" ht="15">
      <c r="L39" s="27">
        <v>39</v>
      </c>
      <c r="M39" s="2">
        <f t="shared" si="11"/>
        <v>1.23</v>
      </c>
      <c r="N39" s="2">
        <f t="shared" si="3"/>
        <v>0.861</v>
      </c>
      <c r="O39" s="2">
        <f t="shared" si="4"/>
        <v>0.615</v>
      </c>
      <c r="P39" s="2">
        <f t="shared" si="6"/>
        <v>0.4305</v>
      </c>
      <c r="Q39" s="2">
        <f t="shared" si="12"/>
        <v>0.328</v>
      </c>
      <c r="R39" s="2">
        <f t="shared" si="13"/>
        <v>0.28941176470588237</v>
      </c>
      <c r="S39" s="2">
        <f t="shared" si="14"/>
        <v>0.25894736842105265</v>
      </c>
      <c r="T39" s="2">
        <f t="shared" si="15"/>
        <v>0.2342857142857143</v>
      </c>
      <c r="U39" s="2">
        <f t="shared" si="16"/>
        <v>0.21391304347826087</v>
      </c>
      <c r="V39" s="2">
        <f t="shared" si="17"/>
        <v>0.1968</v>
      </c>
      <c r="W39" s="2">
        <f t="shared" si="18"/>
        <v>0.18222222222222223</v>
      </c>
      <c r="X39" s="2">
        <f t="shared" si="19"/>
        <v>0.1696551724137931</v>
      </c>
      <c r="Y39" s="2">
        <f t="shared" si="20"/>
        <v>0.15870967741935485</v>
      </c>
      <c r="Z39" s="2">
        <f t="shared" si="21"/>
        <v>0.14909090909090908</v>
      </c>
      <c r="AA39" s="2">
        <f t="shared" si="22"/>
        <v>0.14057142857142857</v>
      </c>
      <c r="AB39" s="2">
        <f>M39*4/37</f>
        <v>0.13297297297297297</v>
      </c>
      <c r="AC39" s="2"/>
      <c r="AD39" s="2"/>
      <c r="AE39" s="2"/>
    </row>
    <row r="40" spans="12:31" ht="15">
      <c r="L40" s="27">
        <v>40</v>
      </c>
      <c r="M40" s="2">
        <f t="shared" si="11"/>
        <v>1.25</v>
      </c>
      <c r="N40" s="2">
        <f t="shared" si="3"/>
        <v>0.875</v>
      </c>
      <c r="O40" s="2">
        <f t="shared" si="4"/>
        <v>0.625</v>
      </c>
      <c r="P40" s="2">
        <f t="shared" si="6"/>
        <v>0.4375</v>
      </c>
      <c r="Q40" s="2">
        <f t="shared" si="12"/>
        <v>0.3333333333333333</v>
      </c>
      <c r="R40" s="2">
        <f t="shared" si="13"/>
        <v>0.29411764705882354</v>
      </c>
      <c r="S40" s="2">
        <f t="shared" si="14"/>
        <v>0.2631578947368421</v>
      </c>
      <c r="T40" s="2">
        <f t="shared" si="15"/>
        <v>0.23809523809523808</v>
      </c>
      <c r="U40" s="2">
        <f t="shared" si="16"/>
        <v>0.21739130434782608</v>
      </c>
      <c r="V40" s="2">
        <f t="shared" si="17"/>
        <v>0.2</v>
      </c>
      <c r="W40" s="2">
        <f t="shared" si="18"/>
        <v>0.18518518518518517</v>
      </c>
      <c r="X40" s="2">
        <f t="shared" si="19"/>
        <v>0.1724137931034483</v>
      </c>
      <c r="Y40" s="2">
        <f t="shared" si="20"/>
        <v>0.16129032258064516</v>
      </c>
      <c r="Z40" s="2">
        <f t="shared" si="21"/>
        <v>0.15151515151515152</v>
      </c>
      <c r="AA40" s="2">
        <f t="shared" si="22"/>
        <v>0.14285714285714285</v>
      </c>
      <c r="AB40" s="2">
        <f aca="true" t="shared" si="23" ref="AB40:AB48">M40*4/37</f>
        <v>0.13513513513513514</v>
      </c>
      <c r="AC40" s="2"/>
      <c r="AD40" s="2"/>
      <c r="AE40" s="2"/>
    </row>
    <row r="41" spans="12:31" ht="15">
      <c r="L41" s="27">
        <v>41</v>
      </c>
      <c r="M41" s="2">
        <f t="shared" si="11"/>
        <v>1.28</v>
      </c>
      <c r="N41" s="2">
        <f t="shared" si="3"/>
        <v>0.8959999999999999</v>
      </c>
      <c r="O41" s="2">
        <f t="shared" si="4"/>
        <v>0.64</v>
      </c>
      <c r="P41" s="2">
        <f t="shared" si="6"/>
        <v>0.44799999999999995</v>
      </c>
      <c r="Q41" s="2">
        <f t="shared" si="12"/>
        <v>0.3413333333333333</v>
      </c>
      <c r="R41" s="2">
        <f t="shared" si="13"/>
        <v>0.3011764705882353</v>
      </c>
      <c r="S41" s="2">
        <f t="shared" si="14"/>
        <v>0.2694736842105263</v>
      </c>
      <c r="T41" s="2">
        <f t="shared" si="15"/>
        <v>0.2438095238095238</v>
      </c>
      <c r="U41" s="2">
        <f t="shared" si="16"/>
        <v>0.22260869565217392</v>
      </c>
      <c r="V41" s="2">
        <f t="shared" si="17"/>
        <v>0.2048</v>
      </c>
      <c r="W41" s="2">
        <f t="shared" si="18"/>
        <v>0.18962962962962962</v>
      </c>
      <c r="X41" s="2">
        <f t="shared" si="19"/>
        <v>0.17655172413793105</v>
      </c>
      <c r="Y41" s="2">
        <f t="shared" si="20"/>
        <v>0.16516129032258065</v>
      </c>
      <c r="Z41" s="2">
        <f t="shared" si="21"/>
        <v>0.15515151515151515</v>
      </c>
      <c r="AA41" s="2">
        <f t="shared" si="22"/>
        <v>0.1462857142857143</v>
      </c>
      <c r="AB41" s="2">
        <f t="shared" si="23"/>
        <v>0.13837837837837838</v>
      </c>
      <c r="AC41" s="2"/>
      <c r="AD41" s="2"/>
      <c r="AE41" s="2"/>
    </row>
    <row r="42" spans="12:31" ht="15">
      <c r="L42" s="27">
        <v>42</v>
      </c>
      <c r="M42" s="2">
        <f t="shared" si="11"/>
        <v>1.3</v>
      </c>
      <c r="N42" s="2">
        <f t="shared" si="3"/>
        <v>0.9099999999999999</v>
      </c>
      <c r="O42" s="2">
        <f t="shared" si="4"/>
        <v>0.65</v>
      </c>
      <c r="P42" s="2">
        <f t="shared" si="6"/>
        <v>0.45499999999999996</v>
      </c>
      <c r="Q42" s="2">
        <f t="shared" si="12"/>
        <v>0.3466666666666667</v>
      </c>
      <c r="R42" s="2">
        <f t="shared" si="13"/>
        <v>0.3058823529411765</v>
      </c>
      <c r="S42" s="2">
        <f t="shared" si="14"/>
        <v>0.2736842105263158</v>
      </c>
      <c r="T42" s="2">
        <f t="shared" si="15"/>
        <v>0.24761904761904763</v>
      </c>
      <c r="U42" s="2">
        <f t="shared" si="16"/>
        <v>0.22608695652173913</v>
      </c>
      <c r="V42" s="2">
        <f t="shared" si="17"/>
        <v>0.20800000000000002</v>
      </c>
      <c r="W42" s="2">
        <f t="shared" si="18"/>
        <v>0.1925925925925926</v>
      </c>
      <c r="X42" s="2">
        <f t="shared" si="19"/>
        <v>0.1793103448275862</v>
      </c>
      <c r="Y42" s="2">
        <f t="shared" si="20"/>
        <v>0.16774193548387098</v>
      </c>
      <c r="Z42" s="2">
        <f t="shared" si="21"/>
        <v>0.1575757575757576</v>
      </c>
      <c r="AA42" s="2">
        <f t="shared" si="22"/>
        <v>0.14857142857142858</v>
      </c>
      <c r="AB42" s="2">
        <f t="shared" si="23"/>
        <v>0.14054054054054055</v>
      </c>
      <c r="AC42" s="2">
        <f>M42*4/39</f>
        <v>0.13333333333333333</v>
      </c>
      <c r="AD42" s="2"/>
      <c r="AE42" s="2"/>
    </row>
    <row r="43" spans="12:31" ht="15">
      <c r="L43" s="27">
        <v>43</v>
      </c>
      <c r="M43" s="2">
        <f t="shared" si="11"/>
        <v>1.33</v>
      </c>
      <c r="N43" s="2">
        <f t="shared" si="3"/>
        <v>0.9309999999999999</v>
      </c>
      <c r="O43" s="2">
        <f t="shared" si="4"/>
        <v>0.665</v>
      </c>
      <c r="P43" s="2">
        <f t="shared" si="6"/>
        <v>0.46549999999999997</v>
      </c>
      <c r="Q43" s="2">
        <f t="shared" si="12"/>
        <v>0.3546666666666667</v>
      </c>
      <c r="R43" s="2">
        <f t="shared" si="13"/>
        <v>0.3129411764705883</v>
      </c>
      <c r="S43" s="2">
        <f t="shared" si="14"/>
        <v>0.28</v>
      </c>
      <c r="T43" s="2">
        <f t="shared" si="15"/>
        <v>0.25333333333333335</v>
      </c>
      <c r="U43" s="2">
        <f t="shared" si="16"/>
        <v>0.23130434782608697</v>
      </c>
      <c r="V43" s="2">
        <f t="shared" si="17"/>
        <v>0.21280000000000002</v>
      </c>
      <c r="W43" s="2">
        <f t="shared" si="18"/>
        <v>0.19703703703703704</v>
      </c>
      <c r="X43" s="2">
        <f t="shared" si="19"/>
        <v>0.18344827586206897</v>
      </c>
      <c r="Y43" s="2">
        <f t="shared" si="20"/>
        <v>0.17161290322580647</v>
      </c>
      <c r="Z43" s="2">
        <f t="shared" si="21"/>
        <v>0.16121212121212122</v>
      </c>
      <c r="AA43" s="2">
        <f t="shared" si="22"/>
        <v>0.152</v>
      </c>
      <c r="AB43" s="2">
        <f t="shared" si="23"/>
        <v>0.1437837837837838</v>
      </c>
      <c r="AC43" s="2">
        <f aca="true" t="shared" si="24" ref="AC43:AC48">M43*4/39</f>
        <v>0.13641025641025642</v>
      </c>
      <c r="AD43" s="2"/>
      <c r="AE43" s="2"/>
    </row>
    <row r="44" spans="12:31" ht="15">
      <c r="L44" s="27">
        <v>44</v>
      </c>
      <c r="M44" s="2">
        <f t="shared" si="11"/>
        <v>1.35</v>
      </c>
      <c r="N44" s="2">
        <f t="shared" si="3"/>
        <v>0.945</v>
      </c>
      <c r="O44" s="2">
        <f t="shared" si="4"/>
        <v>0.675</v>
      </c>
      <c r="P44" s="2">
        <f t="shared" si="6"/>
        <v>0.4725</v>
      </c>
      <c r="Q44" s="2">
        <f t="shared" si="12"/>
        <v>0.36000000000000004</v>
      </c>
      <c r="R44" s="2">
        <f t="shared" si="13"/>
        <v>0.31764705882352945</v>
      </c>
      <c r="S44" s="2">
        <f t="shared" si="14"/>
        <v>0.28421052631578947</v>
      </c>
      <c r="T44" s="2">
        <f t="shared" si="15"/>
        <v>0.2571428571428572</v>
      </c>
      <c r="U44" s="2">
        <f t="shared" si="16"/>
        <v>0.23478260869565218</v>
      </c>
      <c r="V44" s="2">
        <f t="shared" si="17"/>
        <v>0.21600000000000003</v>
      </c>
      <c r="W44" s="2">
        <f t="shared" si="18"/>
        <v>0.2</v>
      </c>
      <c r="X44" s="2">
        <f t="shared" si="19"/>
        <v>0.18620689655172415</v>
      </c>
      <c r="Y44" s="2">
        <f t="shared" si="20"/>
        <v>0.17419354838709677</v>
      </c>
      <c r="Z44" s="2">
        <f t="shared" si="21"/>
        <v>0.16363636363636364</v>
      </c>
      <c r="AA44" s="2">
        <f t="shared" si="22"/>
        <v>0.1542857142857143</v>
      </c>
      <c r="AB44" s="2">
        <f t="shared" si="23"/>
        <v>0.14594594594594595</v>
      </c>
      <c r="AC44" s="2">
        <f t="shared" si="24"/>
        <v>0.13846153846153847</v>
      </c>
      <c r="AD44" s="2">
        <f>M44/18</f>
        <v>0.07500000000000001</v>
      </c>
      <c r="AE44" s="2"/>
    </row>
    <row r="45" spans="12:31" ht="15">
      <c r="L45" s="27">
        <v>45</v>
      </c>
      <c r="M45" s="2">
        <f t="shared" si="11"/>
        <v>1.38</v>
      </c>
      <c r="N45" s="2">
        <f t="shared" si="3"/>
        <v>0.9659999999999999</v>
      </c>
      <c r="O45" s="2">
        <f t="shared" si="4"/>
        <v>0.69</v>
      </c>
      <c r="P45" s="2">
        <f t="shared" si="6"/>
        <v>0.48299999999999993</v>
      </c>
      <c r="Q45" s="2">
        <f t="shared" si="12"/>
        <v>0.368</v>
      </c>
      <c r="R45" s="2">
        <f t="shared" si="13"/>
        <v>0.3247058823529412</v>
      </c>
      <c r="S45" s="2">
        <f t="shared" si="14"/>
        <v>0.2905263157894737</v>
      </c>
      <c r="T45" s="2">
        <f t="shared" si="15"/>
        <v>0.26285714285714284</v>
      </c>
      <c r="U45" s="2">
        <f t="shared" si="16"/>
        <v>0.24</v>
      </c>
      <c r="V45" s="2">
        <f t="shared" si="17"/>
        <v>0.2208</v>
      </c>
      <c r="W45" s="2">
        <f t="shared" si="18"/>
        <v>0.20444444444444443</v>
      </c>
      <c r="X45" s="2">
        <f t="shared" si="19"/>
        <v>0.19034482758620688</v>
      </c>
      <c r="Y45" s="2">
        <f t="shared" si="20"/>
        <v>0.17806451612903224</v>
      </c>
      <c r="Z45" s="2">
        <f t="shared" si="21"/>
        <v>0.16727272727272727</v>
      </c>
      <c r="AA45" s="2">
        <f t="shared" si="22"/>
        <v>0.1577142857142857</v>
      </c>
      <c r="AB45" s="2">
        <f t="shared" si="23"/>
        <v>0.14918918918918916</v>
      </c>
      <c r="AC45" s="2">
        <f t="shared" si="24"/>
        <v>0.14153846153846153</v>
      </c>
      <c r="AD45" s="2">
        <f>M45/18</f>
        <v>0.07666666666666666</v>
      </c>
      <c r="AE45" s="2"/>
    </row>
    <row r="46" spans="12:31" ht="15">
      <c r="L46" s="27">
        <v>46</v>
      </c>
      <c r="M46" s="2">
        <f t="shared" si="11"/>
        <v>1.4</v>
      </c>
      <c r="N46" s="2">
        <f t="shared" si="3"/>
        <v>0.9799999999999999</v>
      </c>
      <c r="O46" s="2">
        <f t="shared" si="4"/>
        <v>0.7</v>
      </c>
      <c r="P46" s="2">
        <f t="shared" si="6"/>
        <v>0.48999999999999994</v>
      </c>
      <c r="Q46" s="2">
        <f t="shared" si="12"/>
        <v>0.3733333333333333</v>
      </c>
      <c r="R46" s="2">
        <f t="shared" si="13"/>
        <v>0.32941176470588235</v>
      </c>
      <c r="S46" s="2">
        <f t="shared" si="14"/>
        <v>0.29473684210526313</v>
      </c>
      <c r="T46" s="2">
        <f t="shared" si="15"/>
        <v>0.26666666666666666</v>
      </c>
      <c r="U46" s="2">
        <f t="shared" si="16"/>
        <v>0.2434782608695652</v>
      </c>
      <c r="V46" s="2">
        <f t="shared" si="17"/>
        <v>0.22399999999999998</v>
      </c>
      <c r="W46" s="2">
        <f t="shared" si="18"/>
        <v>0.2074074074074074</v>
      </c>
      <c r="X46" s="2">
        <f t="shared" si="19"/>
        <v>0.19310344827586207</v>
      </c>
      <c r="Y46" s="2">
        <f t="shared" si="20"/>
        <v>0.18064516129032257</v>
      </c>
      <c r="Z46" s="2">
        <f t="shared" si="21"/>
        <v>0.16969696969696968</v>
      </c>
      <c r="AA46" s="2">
        <f t="shared" si="22"/>
        <v>0.16</v>
      </c>
      <c r="AB46" s="2">
        <f t="shared" si="23"/>
        <v>0.15135135135135133</v>
      </c>
      <c r="AC46" s="2">
        <f t="shared" si="24"/>
        <v>0.14358974358974358</v>
      </c>
      <c r="AD46" s="2">
        <f>M46/18</f>
        <v>0.07777777777777778</v>
      </c>
      <c r="AE46" s="2"/>
    </row>
    <row r="47" spans="12:31" ht="15">
      <c r="L47" s="27">
        <v>47</v>
      </c>
      <c r="M47" s="2">
        <f t="shared" si="11"/>
        <v>1.43</v>
      </c>
      <c r="N47" s="2">
        <f t="shared" si="3"/>
        <v>1.001</v>
      </c>
      <c r="O47" s="2">
        <f t="shared" si="4"/>
        <v>0.715</v>
      </c>
      <c r="P47" s="2">
        <f t="shared" si="6"/>
        <v>0.5005</v>
      </c>
      <c r="Q47" s="2">
        <f t="shared" si="12"/>
        <v>0.3813333333333333</v>
      </c>
      <c r="R47" s="2">
        <f t="shared" si="13"/>
        <v>0.3364705882352941</v>
      </c>
      <c r="S47" s="2">
        <f t="shared" si="14"/>
        <v>0.30105263157894735</v>
      </c>
      <c r="T47" s="2">
        <f t="shared" si="15"/>
        <v>0.2723809523809524</v>
      </c>
      <c r="U47" s="2">
        <f t="shared" si="16"/>
        <v>0.24869565217391304</v>
      </c>
      <c r="V47" s="2">
        <f t="shared" si="17"/>
        <v>0.2288</v>
      </c>
      <c r="W47" s="2">
        <f t="shared" si="18"/>
        <v>0.21185185185185185</v>
      </c>
      <c r="X47" s="2">
        <f t="shared" si="19"/>
        <v>0.19724137931034483</v>
      </c>
      <c r="Y47" s="2">
        <f t="shared" si="20"/>
        <v>0.18451612903225806</v>
      </c>
      <c r="Z47" s="2">
        <f t="shared" si="21"/>
        <v>0.17333333333333334</v>
      </c>
      <c r="AA47" s="2">
        <f t="shared" si="22"/>
        <v>0.16342857142857142</v>
      </c>
      <c r="AB47" s="2">
        <f t="shared" si="23"/>
        <v>0.1545945945945946</v>
      </c>
      <c r="AC47" s="2">
        <f t="shared" si="24"/>
        <v>0.14666666666666667</v>
      </c>
      <c r="AD47" s="2">
        <f>M47/18</f>
        <v>0.07944444444444444</v>
      </c>
      <c r="AE47" s="2">
        <f>M47/19</f>
        <v>0.07526315789473684</v>
      </c>
    </row>
    <row r="48" spans="12:31" ht="15">
      <c r="L48" s="27">
        <v>48</v>
      </c>
      <c r="M48" s="2">
        <f t="shared" si="11"/>
        <v>1.45</v>
      </c>
      <c r="N48" s="2">
        <f t="shared" si="3"/>
        <v>1.015</v>
      </c>
      <c r="O48" s="2">
        <f t="shared" si="4"/>
        <v>0.725</v>
      </c>
      <c r="P48" s="2">
        <f t="shared" si="6"/>
        <v>0.5075</v>
      </c>
      <c r="Q48" s="2">
        <f t="shared" si="12"/>
        <v>0.38666666666666666</v>
      </c>
      <c r="R48" s="2">
        <f t="shared" si="13"/>
        <v>0.3411764705882353</v>
      </c>
      <c r="S48" s="2">
        <f t="shared" si="14"/>
        <v>0.30526315789473685</v>
      </c>
      <c r="T48" s="2">
        <f t="shared" si="15"/>
        <v>0.2761904761904762</v>
      </c>
      <c r="U48" s="2">
        <f t="shared" si="16"/>
        <v>0.25217391304347825</v>
      </c>
      <c r="V48" s="2">
        <f t="shared" si="17"/>
        <v>0.23199999999999998</v>
      </c>
      <c r="W48" s="2">
        <f t="shared" si="18"/>
        <v>0.21481481481481482</v>
      </c>
      <c r="X48" s="2">
        <f t="shared" si="19"/>
        <v>0.19999999999999998</v>
      </c>
      <c r="Y48" s="2">
        <f t="shared" si="20"/>
        <v>0.1870967741935484</v>
      </c>
      <c r="Z48" s="2">
        <f t="shared" si="21"/>
        <v>0.17575757575757575</v>
      </c>
      <c r="AA48" s="2">
        <f t="shared" si="22"/>
        <v>0.1657142857142857</v>
      </c>
      <c r="AB48" s="2">
        <f t="shared" si="23"/>
        <v>0.15675675675675677</v>
      </c>
      <c r="AC48" s="2">
        <f t="shared" si="24"/>
        <v>0.14871794871794872</v>
      </c>
      <c r="AD48" s="2">
        <f>M48/18</f>
        <v>0.08055555555555555</v>
      </c>
      <c r="AE48" s="2">
        <f>M48/19</f>
        <v>0.07631578947368421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Arlinghaus</dc:creator>
  <cp:keywords/>
  <dc:description/>
  <cp:lastModifiedBy>Bill Arlinghaus</cp:lastModifiedBy>
  <cp:lastPrinted>2011-03-02T14:46:28Z</cp:lastPrinted>
  <dcterms:created xsi:type="dcterms:W3CDTF">2011-02-06T19:15:57Z</dcterms:created>
  <dcterms:modified xsi:type="dcterms:W3CDTF">2011-07-06T17:17:52Z</dcterms:modified>
  <cp:category/>
  <cp:version/>
  <cp:contentType/>
  <cp:contentStatus/>
</cp:coreProperties>
</file>