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1"/>
  </bookViews>
  <sheets>
    <sheet name="regular ko" sheetId="1" r:id="rId1"/>
    <sheet name="compact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<sst xmlns="http://schemas.openxmlformats.org/spreadsheetml/2006/main" count="82" uniqueCount="51">
  <si>
    <t>Somba Knockouts May 2007</t>
  </si>
  <si>
    <t>Bracket 1</t>
  </si>
  <si>
    <t>ave/play</t>
  </si>
  <si>
    <t>ave/team</t>
  </si>
  <si>
    <t>Bracket 2</t>
  </si>
  <si>
    <t>Tuesday - Wednesday KO</t>
  </si>
  <si>
    <t>Bracket 3</t>
  </si>
  <si>
    <t>Bracket 4</t>
  </si>
  <si>
    <t>Thursday - Friday KO</t>
  </si>
  <si>
    <t>sum</t>
  </si>
  <si>
    <t>teamave</t>
  </si>
  <si>
    <t>award</t>
  </si>
  <si>
    <t>actual</t>
  </si>
  <si>
    <t>StLouis proposal</t>
  </si>
  <si>
    <t>proposal 2</t>
  </si>
  <si>
    <t>my 1st proposal</t>
  </si>
  <si>
    <t xml:space="preserve">my 2nd proposal </t>
  </si>
  <si>
    <t>my first proposal: 5.00 for &lt;500    straight line interpolation to 10.00 for 1000, straight line interpolation to 25 for 10000, straight line interpolation to 50 max for 30000</t>
  </si>
  <si>
    <t>my second proposal 6.00 for &lt;500 straight line interpolation to 11.00 for 1000, straight line interpolation to 26 for 10000, straight line interpolation to 65 for 40000 (unattainable maximum)</t>
  </si>
  <si>
    <t>BOLD means award multiplied by .85 for 9-11 teams</t>
  </si>
  <si>
    <t>I don't know the formula for proposal 3, so I can't compute these  numbers</t>
  </si>
  <si>
    <t>my 3rd proposal</t>
  </si>
  <si>
    <t>my 5th</t>
  </si>
  <si>
    <t>Rich's last</t>
  </si>
  <si>
    <t>new bracketing</t>
  </si>
  <si>
    <t>compact KO - Friday</t>
  </si>
  <si>
    <t>propRich</t>
  </si>
  <si>
    <t>propBill</t>
  </si>
  <si>
    <t>num</t>
  </si>
  <si>
    <t>consolation</t>
  </si>
  <si>
    <t>top sum</t>
  </si>
  <si>
    <t>ave sum</t>
  </si>
  <si>
    <t>bot sum</t>
  </si>
  <si>
    <t>top ave</t>
  </si>
  <si>
    <t>ave ave</t>
  </si>
  <si>
    <t>bot ave</t>
  </si>
  <si>
    <t>Rich</t>
  </si>
  <si>
    <t>a</t>
  </si>
  <si>
    <t>Bill</t>
  </si>
  <si>
    <t>factor</t>
  </si>
  <si>
    <t>The various sums show the differences that would occur in the KO consolation if the strength of field were re-calculated for the consolation.</t>
  </si>
  <si>
    <t>I tend to favor using the strength of field from the original field, not re-computing it.</t>
  </si>
  <si>
    <t>The reduction factor of .65 does not seem to reduce awards enough.  However, since this is both a consolation and a 3-round KO,</t>
  </si>
  <si>
    <t>two reduction factors, .7 for a 3-round KO, .65 for a consolation could be applied (.7 times .65 equals .455)</t>
  </si>
  <si>
    <t>Of course, the L factor of .5 is still present in both the compact and compact consolation awards.</t>
  </si>
  <si>
    <t>My recommendation for this example is in bold.</t>
  </si>
  <si>
    <t>(Computations are for the latest 2 versions of KO awards)</t>
  </si>
  <si>
    <t>t - xxx</t>
  </si>
  <si>
    <t>b - xxx</t>
  </si>
  <si>
    <t>t- xxx</t>
  </si>
  <si>
    <t xml:space="preserve">b - xxx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</si>
</sst>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selection activeCell="A1" sqref="A1"/>
    </sheetView>
  </sheetViews>
  <sheetFormatPr defaultColWidth="9.140625" defaultRowHeight="12.75"/>
  <cols>
    <col min="4" max="4" width="1.1484375" style="0" customWidth="1"/>
    <col min="7" max="7" width="0.71875" style="0" customWidth="1"/>
    <col min="10" max="10" width="0.85546875" style="0" customWidth="1"/>
    <col min="13" max="13" width="5.8515625" style="0" customWidth="1"/>
    <col min="16" max="16" width="0.71875" style="0" customWidth="1"/>
    <col min="19" max="19" width="0.85546875" style="0" customWidth="1"/>
  </cols>
  <sheetData>
    <row r="1" ht="12.75">
      <c r="B1" t="s">
        <v>0</v>
      </c>
    </row>
    <row r="2" spans="2:14" ht="12.75">
      <c r="B2" t="s">
        <v>5</v>
      </c>
      <c r="N2" t="s">
        <v>8</v>
      </c>
    </row>
    <row r="3" spans="2:20" ht="12.75">
      <c r="B3" t="s">
        <v>1</v>
      </c>
      <c r="E3" t="s">
        <v>4</v>
      </c>
      <c r="H3" t="s">
        <v>6</v>
      </c>
      <c r="K3" t="s">
        <v>7</v>
      </c>
      <c r="N3" t="s">
        <v>1</v>
      </c>
      <c r="Q3" t="s">
        <v>4</v>
      </c>
      <c r="T3" t="s">
        <v>6</v>
      </c>
    </row>
    <row r="4" spans="2:21" s="1" customFormat="1" ht="12.75">
      <c r="B4" s="1" t="s">
        <v>2</v>
      </c>
      <c r="C4" s="1" t="s">
        <v>3</v>
      </c>
      <c r="E4" s="1" t="s">
        <v>2</v>
      </c>
      <c r="F4" s="1" t="s">
        <v>3</v>
      </c>
      <c r="H4" s="1" t="s">
        <v>2</v>
      </c>
      <c r="I4" s="1" t="s">
        <v>3</v>
      </c>
      <c r="K4" s="1" t="s">
        <v>2</v>
      </c>
      <c r="L4" s="1" t="s">
        <v>3</v>
      </c>
      <c r="N4" s="1" t="s">
        <v>2</v>
      </c>
      <c r="O4" s="1" t="s">
        <v>3</v>
      </c>
      <c r="Q4" s="1" t="s">
        <v>2</v>
      </c>
      <c r="R4" s="1" t="s">
        <v>3</v>
      </c>
      <c r="T4" s="1" t="s">
        <v>2</v>
      </c>
      <c r="U4" s="1" t="s">
        <v>3</v>
      </c>
    </row>
    <row r="5" spans="2:21" ht="12.75">
      <c r="B5">
        <v>9786</v>
      </c>
      <c r="C5">
        <f>B5*4</f>
        <v>39144</v>
      </c>
      <c r="E5">
        <v>824</v>
      </c>
      <c r="F5">
        <f aca="true" t="shared" si="0" ref="F5:F13">E5*4</f>
        <v>3296</v>
      </c>
      <c r="H5">
        <v>383</v>
      </c>
      <c r="I5">
        <f aca="true" t="shared" si="1" ref="I5:I13">H5*4</f>
        <v>1532</v>
      </c>
      <c r="K5">
        <v>245</v>
      </c>
      <c r="L5">
        <f aca="true" t="shared" si="2" ref="L5:L15">K5*4</f>
        <v>980</v>
      </c>
      <c r="N5">
        <v>9458</v>
      </c>
      <c r="O5">
        <f aca="true" t="shared" si="3" ref="O5:O16">N5*4</f>
        <v>37832</v>
      </c>
      <c r="Q5">
        <v>1578</v>
      </c>
      <c r="R5">
        <f aca="true" t="shared" si="4" ref="R5:R14">Q5*4</f>
        <v>6312</v>
      </c>
      <c r="T5">
        <v>429</v>
      </c>
      <c r="U5">
        <f aca="true" t="shared" si="5" ref="U5:U20">T5*4</f>
        <v>1716</v>
      </c>
    </row>
    <row r="6" spans="2:21" ht="12.75">
      <c r="B6">
        <v>9391</v>
      </c>
      <c r="C6">
        <f aca="true" t="shared" si="6" ref="C6:C19">B6*4</f>
        <v>37564</v>
      </c>
      <c r="E6">
        <v>789</v>
      </c>
      <c r="F6">
        <f t="shared" si="0"/>
        <v>3156</v>
      </c>
      <c r="H6">
        <v>368</v>
      </c>
      <c r="I6">
        <f t="shared" si="1"/>
        <v>1472</v>
      </c>
      <c r="K6">
        <v>234</v>
      </c>
      <c r="L6">
        <f t="shared" si="2"/>
        <v>936</v>
      </c>
      <c r="N6">
        <v>8729</v>
      </c>
      <c r="O6">
        <f t="shared" si="3"/>
        <v>34916</v>
      </c>
      <c r="Q6">
        <v>1340</v>
      </c>
      <c r="R6">
        <f t="shared" si="4"/>
        <v>5360</v>
      </c>
      <c r="T6">
        <v>357</v>
      </c>
      <c r="U6">
        <f t="shared" si="5"/>
        <v>1428</v>
      </c>
    </row>
    <row r="7" spans="2:21" ht="12.75">
      <c r="B7">
        <v>8315</v>
      </c>
      <c r="C7">
        <f t="shared" si="6"/>
        <v>33260</v>
      </c>
      <c r="E7">
        <v>769</v>
      </c>
      <c r="F7">
        <f t="shared" si="0"/>
        <v>3076</v>
      </c>
      <c r="H7">
        <v>362</v>
      </c>
      <c r="I7">
        <f t="shared" si="1"/>
        <v>1448</v>
      </c>
      <c r="K7">
        <v>229</v>
      </c>
      <c r="L7">
        <f t="shared" si="2"/>
        <v>916</v>
      </c>
      <c r="N7">
        <v>8315</v>
      </c>
      <c r="O7">
        <f t="shared" si="3"/>
        <v>33260</v>
      </c>
      <c r="Q7">
        <v>836</v>
      </c>
      <c r="R7">
        <f t="shared" si="4"/>
        <v>3344</v>
      </c>
      <c r="T7">
        <v>357</v>
      </c>
      <c r="U7">
        <f t="shared" si="5"/>
        <v>1428</v>
      </c>
    </row>
    <row r="8" spans="2:21" ht="12.75">
      <c r="B8">
        <v>7319</v>
      </c>
      <c r="C8">
        <f t="shared" si="6"/>
        <v>29276</v>
      </c>
      <c r="E8">
        <v>646</v>
      </c>
      <c r="F8">
        <f t="shared" si="0"/>
        <v>2584</v>
      </c>
      <c r="H8">
        <v>357</v>
      </c>
      <c r="I8">
        <f t="shared" si="1"/>
        <v>1428</v>
      </c>
      <c r="K8">
        <v>216</v>
      </c>
      <c r="L8">
        <f t="shared" si="2"/>
        <v>864</v>
      </c>
      <c r="N8">
        <v>7580</v>
      </c>
      <c r="O8">
        <f t="shared" si="3"/>
        <v>30320</v>
      </c>
      <c r="Q8">
        <v>781</v>
      </c>
      <c r="R8">
        <f t="shared" si="4"/>
        <v>3124</v>
      </c>
      <c r="T8">
        <v>321</v>
      </c>
      <c r="U8">
        <f t="shared" si="5"/>
        <v>1284</v>
      </c>
    </row>
    <row r="9" spans="2:21" ht="12.75">
      <c r="B9">
        <v>7135</v>
      </c>
      <c r="C9">
        <f t="shared" si="6"/>
        <v>28540</v>
      </c>
      <c r="E9">
        <v>532</v>
      </c>
      <c r="F9">
        <f t="shared" si="0"/>
        <v>2128</v>
      </c>
      <c r="H9">
        <v>347</v>
      </c>
      <c r="I9">
        <f t="shared" si="1"/>
        <v>1388</v>
      </c>
      <c r="K9">
        <v>211</v>
      </c>
      <c r="L9">
        <f t="shared" si="2"/>
        <v>844</v>
      </c>
      <c r="N9">
        <v>7135</v>
      </c>
      <c r="O9">
        <f t="shared" si="3"/>
        <v>28540</v>
      </c>
      <c r="Q9">
        <v>769</v>
      </c>
      <c r="R9">
        <f t="shared" si="4"/>
        <v>3076</v>
      </c>
      <c r="T9">
        <v>321</v>
      </c>
      <c r="U9">
        <f t="shared" si="5"/>
        <v>1284</v>
      </c>
    </row>
    <row r="10" spans="2:21" ht="12.75">
      <c r="B10">
        <v>6759</v>
      </c>
      <c r="C10">
        <f t="shared" si="6"/>
        <v>27036</v>
      </c>
      <c r="E10">
        <v>523</v>
      </c>
      <c r="F10">
        <f t="shared" si="0"/>
        <v>2092</v>
      </c>
      <c r="H10">
        <v>347</v>
      </c>
      <c r="I10">
        <f t="shared" si="1"/>
        <v>1388</v>
      </c>
      <c r="K10">
        <v>189</v>
      </c>
      <c r="L10">
        <f t="shared" si="2"/>
        <v>756</v>
      </c>
      <c r="N10">
        <v>7112</v>
      </c>
      <c r="O10">
        <f t="shared" si="3"/>
        <v>28448</v>
      </c>
      <c r="Q10">
        <v>682</v>
      </c>
      <c r="R10">
        <f t="shared" si="4"/>
        <v>2728</v>
      </c>
      <c r="T10">
        <v>289</v>
      </c>
      <c r="U10">
        <f t="shared" si="5"/>
        <v>1156</v>
      </c>
    </row>
    <row r="11" spans="2:21" ht="12.75">
      <c r="B11">
        <v>4787</v>
      </c>
      <c r="C11">
        <f t="shared" si="6"/>
        <v>19148</v>
      </c>
      <c r="E11">
        <v>443</v>
      </c>
      <c r="F11">
        <f t="shared" si="0"/>
        <v>1772</v>
      </c>
      <c r="H11">
        <v>324</v>
      </c>
      <c r="I11">
        <f t="shared" si="1"/>
        <v>1296</v>
      </c>
      <c r="K11">
        <v>172</v>
      </c>
      <c r="L11">
        <f t="shared" si="2"/>
        <v>688</v>
      </c>
      <c r="N11">
        <v>6653</v>
      </c>
      <c r="O11">
        <f t="shared" si="3"/>
        <v>26612</v>
      </c>
      <c r="Q11">
        <v>588</v>
      </c>
      <c r="R11">
        <f t="shared" si="4"/>
        <v>2352</v>
      </c>
      <c r="T11">
        <v>288</v>
      </c>
      <c r="U11">
        <f t="shared" si="5"/>
        <v>1152</v>
      </c>
    </row>
    <row r="12" spans="2:21" ht="12.75">
      <c r="B12">
        <v>4785</v>
      </c>
      <c r="C12">
        <f t="shared" si="6"/>
        <v>19140</v>
      </c>
      <c r="E12">
        <v>420</v>
      </c>
      <c r="F12">
        <f t="shared" si="0"/>
        <v>1680</v>
      </c>
      <c r="H12">
        <v>298</v>
      </c>
      <c r="I12">
        <f t="shared" si="1"/>
        <v>1192</v>
      </c>
      <c r="K12">
        <v>161</v>
      </c>
      <c r="L12">
        <f t="shared" si="2"/>
        <v>644</v>
      </c>
      <c r="N12">
        <v>4629</v>
      </c>
      <c r="O12">
        <f t="shared" si="3"/>
        <v>18516</v>
      </c>
      <c r="Q12">
        <v>580</v>
      </c>
      <c r="R12">
        <f t="shared" si="4"/>
        <v>2320</v>
      </c>
      <c r="T12">
        <v>283</v>
      </c>
      <c r="U12">
        <f t="shared" si="5"/>
        <v>1132</v>
      </c>
    </row>
    <row r="13" spans="2:21" ht="12.75">
      <c r="B13">
        <v>4754</v>
      </c>
      <c r="C13">
        <f t="shared" si="6"/>
        <v>19016</v>
      </c>
      <c r="E13">
        <v>414</v>
      </c>
      <c r="F13">
        <f t="shared" si="0"/>
        <v>1656</v>
      </c>
      <c r="H13">
        <v>278</v>
      </c>
      <c r="I13">
        <f t="shared" si="1"/>
        <v>1112</v>
      </c>
      <c r="K13">
        <v>158</v>
      </c>
      <c r="L13">
        <f t="shared" si="2"/>
        <v>632</v>
      </c>
      <c r="N13">
        <v>4579</v>
      </c>
      <c r="O13">
        <f t="shared" si="3"/>
        <v>18316</v>
      </c>
      <c r="Q13">
        <v>517</v>
      </c>
      <c r="R13">
        <f t="shared" si="4"/>
        <v>2068</v>
      </c>
      <c r="T13">
        <v>254</v>
      </c>
      <c r="U13">
        <f t="shared" si="5"/>
        <v>1016</v>
      </c>
    </row>
    <row r="14" spans="2:21" ht="12.75">
      <c r="B14">
        <v>4368</v>
      </c>
      <c r="C14">
        <f t="shared" si="6"/>
        <v>17472</v>
      </c>
      <c r="K14">
        <v>131</v>
      </c>
      <c r="L14">
        <f t="shared" si="2"/>
        <v>524</v>
      </c>
      <c r="N14">
        <v>3523</v>
      </c>
      <c r="O14">
        <f t="shared" si="3"/>
        <v>14092</v>
      </c>
      <c r="Q14">
        <v>512</v>
      </c>
      <c r="R14">
        <f t="shared" si="4"/>
        <v>2048</v>
      </c>
      <c r="T14">
        <v>243</v>
      </c>
      <c r="U14">
        <f t="shared" si="5"/>
        <v>972</v>
      </c>
    </row>
    <row r="15" spans="2:21" ht="12.75">
      <c r="B15">
        <v>2978</v>
      </c>
      <c r="C15">
        <f t="shared" si="6"/>
        <v>11912</v>
      </c>
      <c r="K15">
        <v>88</v>
      </c>
      <c r="L15">
        <f t="shared" si="2"/>
        <v>352</v>
      </c>
      <c r="N15">
        <v>2547</v>
      </c>
      <c r="O15">
        <f t="shared" si="3"/>
        <v>10188</v>
      </c>
      <c r="T15">
        <v>240</v>
      </c>
      <c r="U15">
        <f t="shared" si="5"/>
        <v>960</v>
      </c>
    </row>
    <row r="16" spans="2:21" ht="12.75">
      <c r="B16">
        <v>2485</v>
      </c>
      <c r="C16">
        <f t="shared" si="6"/>
        <v>9940</v>
      </c>
      <c r="N16">
        <v>2347</v>
      </c>
      <c r="O16">
        <f t="shared" si="3"/>
        <v>9388</v>
      </c>
      <c r="T16">
        <v>234</v>
      </c>
      <c r="U16">
        <f t="shared" si="5"/>
        <v>936</v>
      </c>
    </row>
    <row r="17" spans="2:21" ht="12.75">
      <c r="B17">
        <v>1723</v>
      </c>
      <c r="C17">
        <f t="shared" si="6"/>
        <v>6892</v>
      </c>
      <c r="T17">
        <v>201</v>
      </c>
      <c r="U17">
        <f t="shared" si="5"/>
        <v>804</v>
      </c>
    </row>
    <row r="18" spans="2:21" ht="12.75">
      <c r="B18">
        <v>1578</v>
      </c>
      <c r="C18">
        <f t="shared" si="6"/>
        <v>6312</v>
      </c>
      <c r="T18">
        <v>187</v>
      </c>
      <c r="U18">
        <f t="shared" si="5"/>
        <v>748</v>
      </c>
    </row>
    <row r="19" spans="2:21" ht="12.75">
      <c r="B19">
        <v>1340</v>
      </c>
      <c r="C19">
        <f t="shared" si="6"/>
        <v>5360</v>
      </c>
      <c r="T19">
        <v>152</v>
      </c>
      <c r="U19">
        <f t="shared" si="5"/>
        <v>608</v>
      </c>
    </row>
    <row r="20" spans="20:21" ht="12.75">
      <c r="T20">
        <v>77</v>
      </c>
      <c r="U20">
        <f t="shared" si="5"/>
        <v>308</v>
      </c>
    </row>
    <row r="22" spans="1:21" ht="12.75">
      <c r="A22" t="s">
        <v>9</v>
      </c>
      <c r="C22">
        <f>SUM(C5:C19)</f>
        <v>310012</v>
      </c>
      <c r="F22">
        <f>SUM(F5:F13)</f>
        <v>21440</v>
      </c>
      <c r="I22">
        <f>SUM(I5:I13)</f>
        <v>12256</v>
      </c>
      <c r="L22">
        <f>SUM(L5:L15)</f>
        <v>8136</v>
      </c>
      <c r="O22">
        <f>SUM(O5:O16)</f>
        <v>290428</v>
      </c>
      <c r="R22">
        <f>SUM(R5:R14)</f>
        <v>32732</v>
      </c>
      <c r="U22">
        <f>SUM(U5:U20)</f>
        <v>16932</v>
      </c>
    </row>
    <row r="23" spans="1:21" ht="12.75">
      <c r="A23" t="s">
        <v>10</v>
      </c>
      <c r="C23">
        <f>C22/15</f>
        <v>20667.466666666667</v>
      </c>
      <c r="F23">
        <f>F22/9</f>
        <v>2382.222222222222</v>
      </c>
      <c r="I23">
        <f>I22/9</f>
        <v>1361.7777777777778</v>
      </c>
      <c r="L23">
        <f>L22/11</f>
        <v>739.6363636363636</v>
      </c>
      <c r="O23">
        <f>O22/12</f>
        <v>24202.333333333332</v>
      </c>
      <c r="R23">
        <f>R22/10</f>
        <v>3273.2</v>
      </c>
      <c r="U23">
        <f>U22/16</f>
        <v>1058.25</v>
      </c>
    </row>
    <row r="26" ht="12.75">
      <c r="A26" t="s">
        <v>11</v>
      </c>
    </row>
    <row r="27" spans="1:21" ht="12.75">
      <c r="A27" t="s">
        <v>12</v>
      </c>
      <c r="C27">
        <v>28.37</v>
      </c>
      <c r="F27">
        <v>14.34</v>
      </c>
      <c r="I27">
        <v>11.05</v>
      </c>
      <c r="L27">
        <v>9.47</v>
      </c>
      <c r="O27" s="2">
        <v>25.3</v>
      </c>
      <c r="R27">
        <v>15.53</v>
      </c>
      <c r="U27">
        <v>12.69</v>
      </c>
    </row>
    <row r="28" spans="1:21" ht="12.75">
      <c r="A28" t="s">
        <v>13</v>
      </c>
      <c r="C28">
        <v>52.95</v>
      </c>
      <c r="F28" s="3">
        <v>13.72</v>
      </c>
      <c r="I28" s="3">
        <v>10.08</v>
      </c>
      <c r="L28" s="3">
        <v>6.29</v>
      </c>
      <c r="O28">
        <v>57.76</v>
      </c>
      <c r="R28" s="3">
        <v>16.34</v>
      </c>
      <c r="U28">
        <v>10.33</v>
      </c>
    </row>
    <row r="29" spans="1:21" ht="12.75">
      <c r="A29" t="s">
        <v>14</v>
      </c>
      <c r="C29">
        <v>41.16</v>
      </c>
      <c r="F29" s="3">
        <v>13.59</v>
      </c>
      <c r="I29" s="3">
        <v>10.68</v>
      </c>
      <c r="L29" s="3">
        <v>7.14</v>
      </c>
      <c r="O29">
        <v>44.95</v>
      </c>
      <c r="R29" s="3">
        <v>15.58</v>
      </c>
      <c r="U29">
        <v>11.27</v>
      </c>
    </row>
    <row r="30" spans="6:18" ht="12.75">
      <c r="F30" s="3"/>
      <c r="I30" s="3"/>
      <c r="L30" s="3"/>
      <c r="R30" s="3"/>
    </row>
    <row r="31" spans="1:21" ht="12.75">
      <c r="A31" t="s">
        <v>15</v>
      </c>
      <c r="C31">
        <v>38.33</v>
      </c>
      <c r="F31" s="3">
        <v>10.46</v>
      </c>
      <c r="I31" s="3">
        <v>9.01</v>
      </c>
      <c r="L31" s="3">
        <v>6.29</v>
      </c>
      <c r="O31">
        <v>42.75</v>
      </c>
      <c r="R31" s="3">
        <v>11.72</v>
      </c>
      <c r="U31" s="2">
        <v>10.1</v>
      </c>
    </row>
    <row r="32" spans="1:21" ht="12.75">
      <c r="A32" t="s">
        <v>16</v>
      </c>
      <c r="C32">
        <v>39.87</v>
      </c>
      <c r="F32" s="3">
        <v>11.31</v>
      </c>
      <c r="I32" s="3">
        <v>9.86</v>
      </c>
      <c r="L32" s="3">
        <v>7.14</v>
      </c>
      <c r="O32">
        <v>44.46</v>
      </c>
      <c r="R32" s="3">
        <v>12.57</v>
      </c>
      <c r="U32" s="2">
        <v>11.1</v>
      </c>
    </row>
    <row r="33" spans="1:21" ht="12.75">
      <c r="A33" t="s">
        <v>21</v>
      </c>
      <c r="C33" s="2">
        <v>41.8</v>
      </c>
      <c r="F33" s="3">
        <v>12.58</v>
      </c>
      <c r="I33" s="4">
        <v>10.2</v>
      </c>
      <c r="L33" s="3">
        <v>7.14</v>
      </c>
      <c r="O33">
        <v>46.04</v>
      </c>
      <c r="R33" s="4">
        <v>14.9</v>
      </c>
      <c r="U33">
        <v>11.16</v>
      </c>
    </row>
    <row r="34" spans="3:18" ht="12.75">
      <c r="C34" s="2"/>
      <c r="F34" s="3"/>
      <c r="I34" s="3"/>
      <c r="L34" s="3"/>
      <c r="R34" s="4"/>
    </row>
    <row r="35" spans="1:21" ht="12.75">
      <c r="A35" t="s">
        <v>22</v>
      </c>
      <c r="C35" s="2">
        <v>42.44</v>
      </c>
      <c r="F35" s="3">
        <v>12.58</v>
      </c>
      <c r="I35" s="4">
        <v>10.2</v>
      </c>
      <c r="L35" s="3">
        <v>7.14</v>
      </c>
      <c r="O35">
        <v>46.57</v>
      </c>
      <c r="R35" s="4">
        <v>14.9</v>
      </c>
      <c r="U35">
        <v>11.16</v>
      </c>
    </row>
    <row r="36" spans="1:21" ht="12.75">
      <c r="A36" t="s">
        <v>23</v>
      </c>
      <c r="C36" s="2">
        <v>42.51</v>
      </c>
      <c r="F36" s="3">
        <v>12.58</v>
      </c>
      <c r="I36" s="4">
        <v>10.2</v>
      </c>
      <c r="L36" s="3">
        <v>7.14</v>
      </c>
      <c r="O36">
        <v>46.99</v>
      </c>
      <c r="R36" s="4">
        <v>14.9</v>
      </c>
      <c r="U36">
        <v>11.16</v>
      </c>
    </row>
    <row r="38" ht="12.75">
      <c r="A38" t="s">
        <v>17</v>
      </c>
    </row>
    <row r="39" ht="12.75">
      <c r="A39" t="s">
        <v>18</v>
      </c>
    </row>
    <row r="40" ht="12.75">
      <c r="B40" t="s">
        <v>19</v>
      </c>
    </row>
    <row r="42" ht="12.75">
      <c r="A42" t="s">
        <v>20</v>
      </c>
    </row>
    <row r="44" spans="1:21" ht="12.75">
      <c r="A44" t="s">
        <v>24</v>
      </c>
      <c r="C44">
        <v>9</v>
      </c>
      <c r="F44">
        <v>12</v>
      </c>
      <c r="I44">
        <v>12</v>
      </c>
      <c r="L44">
        <v>11</v>
      </c>
      <c r="O44">
        <v>9</v>
      </c>
      <c r="R44">
        <v>13</v>
      </c>
      <c r="U44">
        <v>16</v>
      </c>
    </row>
    <row r="45" spans="1:21" ht="12.75">
      <c r="A45" t="s">
        <v>9</v>
      </c>
      <c r="C45">
        <f>SUM(C5:C13)</f>
        <v>252124</v>
      </c>
      <c r="F45">
        <f>SUM(C14:C19)+SUM(F5:F10)</f>
        <v>74220</v>
      </c>
      <c r="I45">
        <f>SUM(F11:F13)+SUM(I5:I13)</f>
        <v>17364</v>
      </c>
      <c r="L45">
        <f>SUM(L5:L15)</f>
        <v>8136</v>
      </c>
      <c r="O45">
        <f>SUM(O5:O13)</f>
        <v>256760</v>
      </c>
      <c r="R45">
        <f>O14+O15+O16+SUM(R5:R14)</f>
        <v>66400</v>
      </c>
      <c r="U45">
        <f>SUM(U5:U20)</f>
        <v>16932</v>
      </c>
    </row>
    <row r="46" spans="1:21" ht="12.75">
      <c r="A46" t="s">
        <v>10</v>
      </c>
      <c r="C46">
        <f>C45/C44</f>
        <v>28013.777777777777</v>
      </c>
      <c r="F46">
        <f>F45/F44</f>
        <v>6185</v>
      </c>
      <c r="I46">
        <f>I45/I44</f>
        <v>1447</v>
      </c>
      <c r="L46">
        <f>L45/L44</f>
        <v>739.6363636363636</v>
      </c>
      <c r="O46">
        <f>O45/O44</f>
        <v>28528.88888888889</v>
      </c>
      <c r="R46">
        <f>R45/R44</f>
        <v>5107.692307692308</v>
      </c>
      <c r="U46">
        <f>U45/U44</f>
        <v>1058.25</v>
      </c>
    </row>
    <row r="48" spans="1:21" ht="12.75">
      <c r="A48" t="s">
        <v>22</v>
      </c>
      <c r="C48" s="3">
        <v>43.36</v>
      </c>
      <c r="F48">
        <v>24.12</v>
      </c>
      <c r="I48">
        <v>12.23</v>
      </c>
      <c r="L48" s="3">
        <v>7.14</v>
      </c>
      <c r="O48" s="4">
        <v>43.87</v>
      </c>
      <c r="R48">
        <v>22.15</v>
      </c>
      <c r="U48">
        <v>11.16</v>
      </c>
    </row>
    <row r="49" spans="1:21" ht="12.75">
      <c r="A49" t="s">
        <v>23</v>
      </c>
      <c r="C49" s="3">
        <v>45.14</v>
      </c>
      <c r="F49">
        <v>23.66</v>
      </c>
      <c r="I49">
        <v>12.23</v>
      </c>
      <c r="L49" s="3">
        <v>7.14</v>
      </c>
      <c r="O49" s="4">
        <v>45.9</v>
      </c>
      <c r="R49">
        <v>22.13</v>
      </c>
      <c r="U49">
        <v>11.16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tabSelected="1" workbookViewId="0" topLeftCell="A1">
      <selection activeCell="K29" sqref="K29"/>
    </sheetView>
  </sheetViews>
  <sheetFormatPr defaultColWidth="9.140625" defaultRowHeight="12.75"/>
  <cols>
    <col min="4" max="4" width="5.421875" style="0" customWidth="1"/>
    <col min="7" max="7" width="7.28125" style="0" customWidth="1"/>
  </cols>
  <sheetData>
    <row r="1" spans="2:9" ht="12.75">
      <c r="B1" t="s">
        <v>25</v>
      </c>
      <c r="I1" t="s">
        <v>29</v>
      </c>
    </row>
    <row r="2" spans="8:10" ht="12.75">
      <c r="H2" t="s">
        <v>39</v>
      </c>
      <c r="I2">
        <v>0.65</v>
      </c>
      <c r="J2">
        <f>0.7*0.65</f>
        <v>0.45499999999999996</v>
      </c>
    </row>
    <row r="3" spans="2:12" ht="12.75">
      <c r="B3" t="s">
        <v>1</v>
      </c>
      <c r="E3" t="s">
        <v>4</v>
      </c>
      <c r="I3" t="s">
        <v>1</v>
      </c>
      <c r="L3" t="s">
        <v>4</v>
      </c>
    </row>
    <row r="4" spans="2:7" ht="12.75">
      <c r="B4" s="1" t="s">
        <v>2</v>
      </c>
      <c r="C4" s="1" t="s">
        <v>3</v>
      </c>
      <c r="D4" s="1"/>
      <c r="E4" s="1" t="s">
        <v>2</v>
      </c>
      <c r="F4" s="1" t="s">
        <v>3</v>
      </c>
      <c r="G4" s="1"/>
    </row>
    <row r="5" spans="2:6" ht="12.75">
      <c r="B5">
        <v>11338</v>
      </c>
      <c r="C5">
        <v>40000</v>
      </c>
      <c r="E5">
        <v>429</v>
      </c>
      <c r="F5">
        <f aca="true" t="shared" si="0" ref="F5:F19">E5*4</f>
        <v>1716</v>
      </c>
    </row>
    <row r="6" spans="2:12" ht="12.75">
      <c r="B6">
        <v>10320</v>
      </c>
      <c r="C6">
        <v>40000</v>
      </c>
      <c r="E6">
        <v>357</v>
      </c>
      <c r="F6">
        <f t="shared" si="0"/>
        <v>1428</v>
      </c>
      <c r="H6" t="s">
        <v>30</v>
      </c>
      <c r="I6">
        <f>SUM(C5:C11)</f>
        <v>182180</v>
      </c>
      <c r="L6">
        <f>SUM(F5:F11)</f>
        <v>9060</v>
      </c>
    </row>
    <row r="7" spans="2:12" ht="12.75">
      <c r="B7">
        <v>6951</v>
      </c>
      <c r="C7">
        <f aca="true" t="shared" si="1" ref="C6:C18">B7*4</f>
        <v>27804</v>
      </c>
      <c r="E7">
        <v>327</v>
      </c>
      <c r="F7">
        <f t="shared" si="0"/>
        <v>1308</v>
      </c>
      <c r="H7" t="s">
        <v>31</v>
      </c>
      <c r="I7">
        <f>C22/2</f>
        <v>111230</v>
      </c>
      <c r="L7">
        <f>F22*7/15</f>
        <v>6863.733333333334</v>
      </c>
    </row>
    <row r="8" spans="2:12" ht="12.75">
      <c r="B8">
        <v>6653</v>
      </c>
      <c r="C8">
        <f t="shared" si="1"/>
        <v>26612</v>
      </c>
      <c r="E8">
        <v>321</v>
      </c>
      <c r="F8">
        <f t="shared" si="0"/>
        <v>1284</v>
      </c>
      <c r="H8" t="s">
        <v>32</v>
      </c>
      <c r="I8">
        <f>SUM(C12:C18)</f>
        <v>40280</v>
      </c>
      <c r="L8">
        <f>SUM(F13:F19)</f>
        <v>4632</v>
      </c>
    </row>
    <row r="9" spans="2:6" ht="12.75">
      <c r="B9">
        <v>4678</v>
      </c>
      <c r="C9">
        <f t="shared" si="1"/>
        <v>18712</v>
      </c>
      <c r="E9">
        <v>289</v>
      </c>
      <c r="F9">
        <f t="shared" si="0"/>
        <v>1156</v>
      </c>
    </row>
    <row r="10" spans="2:12" ht="12.75">
      <c r="B10">
        <v>3740</v>
      </c>
      <c r="C10">
        <f t="shared" si="1"/>
        <v>14960</v>
      </c>
      <c r="E10">
        <v>283</v>
      </c>
      <c r="F10">
        <f t="shared" si="0"/>
        <v>1132</v>
      </c>
      <c r="H10" t="s">
        <v>33</v>
      </c>
      <c r="I10">
        <f>I6/7</f>
        <v>26025.714285714286</v>
      </c>
      <c r="L10">
        <f>L6/7</f>
        <v>1294.2857142857142</v>
      </c>
    </row>
    <row r="11" spans="2:12" ht="12.75">
      <c r="B11">
        <v>3523</v>
      </c>
      <c r="C11">
        <f t="shared" si="1"/>
        <v>14092</v>
      </c>
      <c r="E11">
        <v>259</v>
      </c>
      <c r="F11">
        <f t="shared" si="0"/>
        <v>1036</v>
      </c>
      <c r="H11" t="s">
        <v>34</v>
      </c>
      <c r="I11">
        <f>I7/7</f>
        <v>15890</v>
      </c>
      <c r="L11">
        <f>L7/7</f>
        <v>980.5333333333334</v>
      </c>
    </row>
    <row r="12" spans="2:12" ht="12.75">
      <c r="B12">
        <v>3111</v>
      </c>
      <c r="C12">
        <f t="shared" si="1"/>
        <v>12444</v>
      </c>
      <c r="E12">
        <v>254</v>
      </c>
      <c r="F12">
        <f t="shared" si="0"/>
        <v>1016</v>
      </c>
      <c r="H12" t="s">
        <v>35</v>
      </c>
      <c r="I12">
        <f>I8/7</f>
        <v>5754.285714285715</v>
      </c>
      <c r="L12">
        <f>L8/7</f>
        <v>661.7142857142857</v>
      </c>
    </row>
    <row r="13" spans="2:6" ht="12.75">
      <c r="B13">
        <v>2347</v>
      </c>
      <c r="C13">
        <f t="shared" si="1"/>
        <v>9388</v>
      </c>
      <c r="E13">
        <v>234</v>
      </c>
      <c r="F13">
        <f t="shared" si="0"/>
        <v>936</v>
      </c>
    </row>
    <row r="14" spans="2:6" ht="12.75">
      <c r="B14">
        <v>1578</v>
      </c>
      <c r="C14">
        <f t="shared" si="1"/>
        <v>6312</v>
      </c>
      <c r="E14">
        <v>226</v>
      </c>
      <c r="F14">
        <f t="shared" si="0"/>
        <v>904</v>
      </c>
    </row>
    <row r="15" spans="2:6" ht="12.75">
      <c r="B15">
        <v>1217</v>
      </c>
      <c r="C15">
        <f t="shared" si="1"/>
        <v>4868</v>
      </c>
      <c r="E15">
        <v>186</v>
      </c>
      <c r="F15">
        <f t="shared" si="0"/>
        <v>744</v>
      </c>
    </row>
    <row r="16" spans="2:6" ht="12.75">
      <c r="B16">
        <v>669</v>
      </c>
      <c r="C16">
        <f t="shared" si="1"/>
        <v>2676</v>
      </c>
      <c r="E16">
        <v>161</v>
      </c>
      <c r="F16">
        <f t="shared" si="0"/>
        <v>644</v>
      </c>
    </row>
    <row r="17" spans="2:6" ht="12.75">
      <c r="B17">
        <v>580</v>
      </c>
      <c r="C17">
        <f t="shared" si="1"/>
        <v>2320</v>
      </c>
      <c r="E17">
        <v>150</v>
      </c>
      <c r="F17">
        <f t="shared" si="0"/>
        <v>600</v>
      </c>
    </row>
    <row r="18" spans="2:6" ht="12.75">
      <c r="B18">
        <v>568</v>
      </c>
      <c r="C18">
        <f t="shared" si="1"/>
        <v>2272</v>
      </c>
      <c r="E18">
        <v>124</v>
      </c>
      <c r="F18">
        <f t="shared" si="0"/>
        <v>496</v>
      </c>
    </row>
    <row r="19" spans="5:6" ht="12.75">
      <c r="E19">
        <v>77</v>
      </c>
      <c r="F19">
        <f t="shared" si="0"/>
        <v>308</v>
      </c>
    </row>
    <row r="21" spans="1:12" ht="12.75">
      <c r="A21" t="s">
        <v>28</v>
      </c>
      <c r="C21">
        <v>14</v>
      </c>
      <c r="F21">
        <v>15</v>
      </c>
      <c r="I21">
        <v>7</v>
      </c>
      <c r="L21">
        <v>7</v>
      </c>
    </row>
    <row r="22" spans="1:6" ht="12.75">
      <c r="A22" t="s">
        <v>9</v>
      </c>
      <c r="C22">
        <f>SUM(C5:C18)</f>
        <v>222460</v>
      </c>
      <c r="F22">
        <f>SUM(F5:F19)</f>
        <v>14708</v>
      </c>
    </row>
    <row r="23" spans="1:6" ht="12.75">
      <c r="A23" t="s">
        <v>10</v>
      </c>
      <c r="C23">
        <f>C22/C21</f>
        <v>15890</v>
      </c>
      <c r="F23">
        <f>F22/F21</f>
        <v>980.5333333333333</v>
      </c>
    </row>
    <row r="26" spans="1:12" ht="12.75">
      <c r="A26" t="s">
        <v>11</v>
      </c>
      <c r="C26">
        <v>12.27</v>
      </c>
      <c r="F26">
        <v>6.1</v>
      </c>
      <c r="I26">
        <v>5.23</v>
      </c>
      <c r="L26">
        <v>4.04</v>
      </c>
    </row>
    <row r="28" spans="1:13" ht="12.75">
      <c r="A28" t="s">
        <v>26</v>
      </c>
      <c r="C28">
        <v>18.23</v>
      </c>
      <c r="F28" s="2">
        <v>5.4</v>
      </c>
      <c r="G28" s="5" t="s">
        <v>36</v>
      </c>
      <c r="H28" t="s">
        <v>47</v>
      </c>
      <c r="I28">
        <v>16.69</v>
      </c>
      <c r="J28" s="2">
        <f>I28*0.7</f>
        <v>11.683</v>
      </c>
      <c r="L28">
        <v>3.44</v>
      </c>
      <c r="M28">
        <v>2.69</v>
      </c>
    </row>
    <row r="29" spans="1:13" ht="12.75">
      <c r="A29" t="s">
        <v>27</v>
      </c>
      <c r="C29">
        <v>18.44</v>
      </c>
      <c r="F29" s="2">
        <v>5.4</v>
      </c>
      <c r="G29" s="5"/>
      <c r="H29" t="s">
        <v>37</v>
      </c>
      <c r="I29" s="2">
        <f>0.65*C28</f>
        <v>11.8495</v>
      </c>
      <c r="J29" s="4">
        <f>0.455*C28</f>
        <v>8.29465</v>
      </c>
      <c r="L29">
        <v>3.52</v>
      </c>
      <c r="M29" s="3">
        <v>2.46</v>
      </c>
    </row>
    <row r="30" spans="7:13" ht="12.75">
      <c r="G30" s="5"/>
      <c r="H30" t="s">
        <v>48</v>
      </c>
      <c r="I30">
        <v>7.49</v>
      </c>
      <c r="J30" s="2">
        <f>I30*0.7</f>
        <v>5.242999999999999</v>
      </c>
      <c r="L30">
        <v>2.48</v>
      </c>
      <c r="M30">
        <v>1.73</v>
      </c>
    </row>
    <row r="31" spans="7:10" ht="12.75">
      <c r="G31" s="5"/>
      <c r="J31" s="2"/>
    </row>
    <row r="32" spans="7:13" ht="12.75">
      <c r="G32" s="5" t="s">
        <v>38</v>
      </c>
      <c r="H32" t="s">
        <v>49</v>
      </c>
      <c r="I32">
        <v>16.16</v>
      </c>
      <c r="J32" s="2">
        <f>I32*0.7</f>
        <v>11.312</v>
      </c>
      <c r="L32">
        <v>3.44</v>
      </c>
      <c r="M32">
        <v>2.69</v>
      </c>
    </row>
    <row r="33" spans="8:13" ht="12.75">
      <c r="H33" t="s">
        <v>37</v>
      </c>
      <c r="I33" s="2">
        <f>0.65*C29</f>
        <v>11.986</v>
      </c>
      <c r="J33" s="4">
        <f>I33*0.7</f>
        <v>8.3902</v>
      </c>
      <c r="L33">
        <v>3.51</v>
      </c>
      <c r="M33" s="3">
        <v>2.46</v>
      </c>
    </row>
    <row r="34" spans="8:13" ht="12.75">
      <c r="H34" t="s">
        <v>50</v>
      </c>
      <c r="I34">
        <v>7.54</v>
      </c>
      <c r="J34" s="2">
        <f>I34*0.7</f>
        <v>5.278</v>
      </c>
      <c r="L34">
        <v>2.48</v>
      </c>
      <c r="M34">
        <v>1.73</v>
      </c>
    </row>
    <row r="37" ht="12.75">
      <c r="A37" t="s">
        <v>40</v>
      </c>
    </row>
    <row r="38" ht="12.75">
      <c r="A38" t="s">
        <v>41</v>
      </c>
    </row>
    <row r="39" ht="12.75">
      <c r="A39" t="s">
        <v>42</v>
      </c>
    </row>
    <row r="40" ht="12.75">
      <c r="A40" t="s">
        <v>43</v>
      </c>
    </row>
    <row r="41" ht="12.75">
      <c r="A41" t="s">
        <v>44</v>
      </c>
    </row>
    <row r="43" spans="1:6" ht="12.75">
      <c r="A43" t="s">
        <v>45</v>
      </c>
      <c r="F43" t="s">
        <v>46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Team Theodore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wca</dc:creator>
  <cp:keywords/>
  <dc:description/>
  <cp:lastModifiedBy>wca</cp:lastModifiedBy>
  <cp:lastPrinted>2007-06-01T12:34:39Z</cp:lastPrinted>
  <dcterms:created xsi:type="dcterms:W3CDTF">2007-05-29T03:04:57Z</dcterms:created>
  <dcterms:modified xsi:type="dcterms:W3CDTF">2007-06-05T12:16:31Z</dcterms:modified>
  <cp:category/>
  <cp:version/>
  <cp:contentType/>
  <cp:contentStatus/>
</cp:coreProperties>
</file>